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65" windowHeight="9075" activeTab="0"/>
  </bookViews>
  <sheets>
    <sheet name="xform" sheetId="1" r:id="rId1"/>
    <sheet name="Tr.Rec. MVG Cons" sheetId="2" r:id="rId2"/>
    <sheet name="Tr.Rec. MVG Mod" sheetId="3" r:id="rId3"/>
    <sheet name="Tr.Rec. totali" sheetId="4" r:id="rId4"/>
    <sheet name="Xform annue" sheetId="5" r:id="rId5"/>
    <sheet name="matr MVG Cons" sheetId="6" r:id="rId6"/>
    <sheet name="matr MVG Mod" sheetId="7" r:id="rId7"/>
    <sheet name="analisi a 12-2012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<sst xmlns="http://schemas.openxmlformats.org/spreadsheetml/2006/main" count="156" uniqueCount="91">
  <si>
    <t>mts 3-5</t>
  </si>
  <si>
    <t>Date</t>
  </si>
  <si>
    <t>totale</t>
  </si>
  <si>
    <t>perf.% Bm</t>
  </si>
  <si>
    <t>Benchmark</t>
  </si>
  <si>
    <t>Utile Bm</t>
  </si>
  <si>
    <t>volat. Bm</t>
  </si>
  <si>
    <t>Performance annue in %</t>
  </si>
  <si>
    <t>Performance annue in euro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</si>
  <si>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</si>
  <si>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</si>
  <si>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</si>
  <si>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</si>
  <si>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</si>
  <si>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</si>
  <si>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</si>
  <si>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</si>
  <si>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</si>
  <si>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</si>
  <si>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</si>
  <si>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</si>
  <si>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</si>
  <si>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</si>
  <si>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</si>
  <si>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</si>
  <si>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max mesi consec. in perdita</t>
  </si>
  <si>
    <t>N. mesi &lt;-3%</t>
  </si>
  <si>
    <t>N. mesi &lt;-5%</t>
  </si>
  <si>
    <t>Max utile mensile (%)</t>
  </si>
  <si>
    <t>Max utile mensile (euro)</t>
  </si>
  <si>
    <t>N. max mesi consec. in utile</t>
  </si>
  <si>
    <t>N. mesi &gt; 3%</t>
  </si>
  <si>
    <t>N. mesi &gt; 5%</t>
  </si>
  <si>
    <t>Massimo di periodo (2004-2008)</t>
  </si>
  <si>
    <t>Livello</t>
  </si>
  <si>
    <t>Minimo di periodo (2007-2009)</t>
  </si>
  <si>
    <t>Var.% max-min</t>
  </si>
  <si>
    <t>Var. max-min (in euro)</t>
  </si>
  <si>
    <t>Ritorno sopra precedente max</t>
  </si>
  <si>
    <t>Dev. Standard: media</t>
  </si>
  <si>
    <t>Dev. Standard: mediana</t>
  </si>
  <si>
    <t>Dev. Standard: valore max</t>
  </si>
  <si>
    <t>Quartile: 1°</t>
  </si>
  <si>
    <t>Quartile: 3°</t>
  </si>
  <si>
    <t>Us</t>
  </si>
  <si>
    <t>Eur</t>
  </si>
  <si>
    <t>Em</t>
  </si>
  <si>
    <t>Gen.</t>
  </si>
  <si>
    <t>Feb.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</si>
  <si>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</si>
  <si>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</si>
  <si>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</si>
  <si>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</si>
  <si>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</si>
  <si>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</si>
  <si>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</si>
  <si>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</si>
  <si>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</si>
  <si>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</si>
  <si>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Anno</t>
  </si>
  <si>
    <t>Chiusura mensile Etf</t>
  </si>
  <si>
    <t>Performance mensile Etf</t>
  </si>
  <si>
    <t>Performance benchmark</t>
  </si>
  <si>
    <t>Data di partenza:</t>
  </si>
  <si>
    <t>Ultima data:</t>
  </si>
  <si>
    <t>Capitale ultimo:</t>
  </si>
  <si>
    <t>Rendimento complessivo:</t>
  </si>
  <si>
    <t>Rendimento annualizzato:</t>
  </si>
  <si>
    <t>Capitale di partenza:</t>
  </si>
  <si>
    <t>Rendimento medio mensile:</t>
  </si>
  <si>
    <t>Rendimento mediano mensile:</t>
  </si>
  <si>
    <t>MVG Conservativa: matrice dei rendimenti mensili</t>
  </si>
  <si>
    <t>MVG Cons</t>
  </si>
  <si>
    <t>MVG Mod</t>
  </si>
  <si>
    <t>Utile MVG Cons</t>
  </si>
  <si>
    <t>Utile MVG Mod</t>
  </si>
  <si>
    <t>MVG Cons-Bm</t>
  </si>
  <si>
    <t>MVG Mod-Bm</t>
  </si>
  <si>
    <t>Volat. MVG Cons</t>
  </si>
  <si>
    <t>Volat. MVG Mod</t>
  </si>
  <si>
    <t>MVG         Conservativa</t>
  </si>
  <si>
    <t>MVG             Moderata</t>
  </si>
  <si>
    <t>Pesi MVG conservativa</t>
  </si>
  <si>
    <t>Performance MVG conservativa</t>
  </si>
  <si>
    <t>Pesi MVG moderata</t>
  </si>
  <si>
    <t>Performance MVG moderata</t>
  </si>
  <si>
    <t>Utile MVG</t>
  </si>
  <si>
    <t>MVG - Bm</t>
  </si>
  <si>
    <t>perf.% MVG</t>
  </si>
  <si>
    <t>MVG Moderata: matrice dei rendimenti mensili</t>
  </si>
  <si>
    <t>\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</si>
</sst>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  <numFmt numFmtId="181" formatCode="#.##0;[Red]\-#.##0"/>
    <numFmt numFmtId="182" formatCode="0.000;[Red]\-0.000"/>
    <numFmt numFmtId="183" formatCode="0.00;[Red]\-0.00"/>
    <numFmt numFmtId="184" formatCode="[$-410]dddd\ 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14.75"/>
      <color indexed="8"/>
      <name val="Arial"/>
      <family val="2"/>
    </font>
    <font>
      <sz val="10"/>
      <color indexed="8"/>
      <name val="Arial"/>
      <family val="2"/>
    </font>
    <font>
      <sz val="7.55"/>
      <color indexed="8"/>
      <name val="Arial"/>
      <family val="2"/>
    </font>
    <font>
      <sz val="7.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2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70" fontId="0" fillId="0" borderId="0" applyFont="0" applyFill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0" fillId="0" borderId="0" xfId="51" applyNumberForma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9" fontId="5" fillId="35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75" fontId="0" fillId="0" borderId="0" xfId="51" applyNumberFormat="1" applyAlignment="1">
      <alignment/>
    </xf>
    <xf numFmtId="175" fontId="0" fillId="0" borderId="0" xfId="0" applyNumberFormat="1" applyAlignment="1">
      <alignment/>
    </xf>
    <xf numFmtId="175" fontId="0" fillId="33" borderId="0" xfId="51" applyNumberFormat="1" applyFill="1" applyAlignment="1">
      <alignment/>
    </xf>
    <xf numFmtId="175" fontId="0" fillId="33" borderId="0" xfId="0" applyNumberFormat="1" applyFill="1" applyAlignment="1">
      <alignment/>
    </xf>
    <xf numFmtId="175" fontId="0" fillId="34" borderId="0" xfId="51" applyNumberFormat="1" applyFill="1" applyAlignment="1">
      <alignment/>
    </xf>
    <xf numFmtId="175" fontId="0" fillId="34" borderId="0" xfId="0" applyNumberFormat="1" applyFill="1" applyAlignment="1">
      <alignment/>
    </xf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4" fillId="35" borderId="0" xfId="0" applyFont="1" applyFill="1" applyAlignment="1">
      <alignment horizontal="left"/>
    </xf>
    <xf numFmtId="0" fontId="0" fillId="35" borderId="0" xfId="0" applyFill="1" applyAlignment="1">
      <alignment/>
    </xf>
    <xf numFmtId="174" fontId="0" fillId="0" borderId="0" xfId="51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3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0" fontId="8" fillId="0" borderId="0" xfId="51" applyNumberFormat="1" applyFont="1" applyAlignment="1">
      <alignment/>
    </xf>
    <xf numFmtId="10" fontId="0" fillId="33" borderId="0" xfId="51" applyNumberFormat="1" applyFont="1" applyFill="1" applyAlignment="1">
      <alignment/>
    </xf>
    <xf numFmtId="10" fontId="0" fillId="34" borderId="0" xfId="51" applyNumberFormat="1" applyFont="1" applyFill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14" fontId="0" fillId="0" borderId="0" xfId="0" applyNumberFormat="1" applyFont="1" applyAlignment="1">
      <alignment/>
    </xf>
    <xf numFmtId="174" fontId="0" fillId="33" borderId="0" xfId="51" applyNumberFormat="1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325"/>
          <c:w val="0.8615"/>
          <c:h val="0.953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Cons'!$D$1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Cons'!$E$2:$E$127</c:f>
              <c:numCache/>
            </c:numRef>
          </c:val>
          <c:smooth val="0"/>
        </c:ser>
        <c:marker val="1"/>
        <c:axId val="23164432"/>
        <c:axId val="7153297"/>
      </c:lineChart>
      <c:dateAx>
        <c:axId val="231644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3297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7153297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497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Cons'!$H$1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Cons'!$A$2:$A$127</c:f>
              <c:strCache/>
            </c:strRef>
          </c:cat>
          <c:val>
            <c:numRef>
              <c:f>'Tr.Rec. MVG Cons'!$H$2:$H$127</c:f>
              <c:numCache/>
            </c:numRef>
          </c:val>
          <c:smooth val="0"/>
        </c:ser>
        <c:marker val="1"/>
        <c:axId val="64379674"/>
        <c:axId val="42546155"/>
      </c:lineChart>
      <c:dateAx>
        <c:axId val="6437967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4615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254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2"/>
          <c:w val="0.8615"/>
          <c:h val="0.9545"/>
        </c:manualLayout>
      </c:layout>
      <c:lineChart>
        <c:grouping val="standard"/>
        <c:varyColors val="0"/>
        <c:ser>
          <c:idx val="2"/>
          <c:order val="0"/>
          <c:tx>
            <c:strRef>
              <c:f>'Tr.Rec. MVG Mod'!$D$1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Mod'!$D$2:$D$127</c:f>
              <c:numCache/>
            </c:numRef>
          </c:val>
          <c:smooth val="0"/>
        </c:ser>
        <c:ser>
          <c:idx val="3"/>
          <c:order val="1"/>
          <c:tx>
            <c:strRef>
              <c:f>'Tr.Rec. MVG 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Mod'!$E$2:$E$127</c:f>
              <c:numCache/>
            </c:numRef>
          </c:val>
          <c:smooth val="0"/>
        </c:ser>
        <c:marker val="1"/>
        <c:axId val="47371076"/>
        <c:axId val="23686501"/>
      </c:lineChart>
      <c:dateAx>
        <c:axId val="4737107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650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2368650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71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409"/>
          <c:w val="0.1087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2775"/>
          <c:w val="0.97325"/>
          <c:h val="0.85"/>
        </c:manualLayout>
      </c:layout>
      <c:lineChart>
        <c:grouping val="standard"/>
        <c:varyColors val="0"/>
        <c:ser>
          <c:idx val="6"/>
          <c:order val="0"/>
          <c:tx>
            <c:strRef>
              <c:f>'Tr.Rec. MVG Mod'!$H$1</c:f>
              <c:strCache>
                <c:ptCount val="1"/>
                <c:pt idx="0">
                  <c:v>MVG - 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MVG Mod'!$A$2:$A$127</c:f>
              <c:strCache/>
            </c:strRef>
          </c:cat>
          <c:val>
            <c:numRef>
              <c:f>'Tr.Rec. MVG Mod'!$H$2:$H$127</c:f>
              <c:numCache/>
            </c:numRef>
          </c:val>
          <c:smooth val="0"/>
        </c:ser>
        <c:marker val="1"/>
        <c:axId val="11851918"/>
        <c:axId val="39558399"/>
      </c:lineChart>
      <c:dateAx>
        <c:axId val="1185191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8399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95583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775"/>
          <c:w val="0.8765"/>
          <c:h val="0.96475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MVG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totali'!$B$2:$B$175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MVG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totali'!$C$2:$C$175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totali'!$D$2:$D$175</c:f>
              <c:numCache/>
            </c:numRef>
          </c:val>
          <c:smooth val="0"/>
        </c:ser>
        <c:marker val="1"/>
        <c:axId val="20481272"/>
        <c:axId val="50113721"/>
      </c:lineChart>
      <c:dateAx>
        <c:axId val="2048127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37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113721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81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25"/>
          <c:y val="0.95475"/>
          <c:w val="0.31125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2325"/>
          <c:w val="0.84975"/>
          <c:h val="0.8572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MVG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totali'!$H$2:$H$175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MVG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totali'!$A$2:$A$175</c:f>
              <c:strCache/>
            </c:strRef>
          </c:cat>
          <c:val>
            <c:numRef>
              <c:f>'Tr.Rec. totali'!$I$2:$I$175</c:f>
              <c:numCache/>
            </c:numRef>
          </c:val>
          <c:smooth val="0"/>
        </c:ser>
        <c:marker val="1"/>
        <c:axId val="48370306"/>
        <c:axId val="32679571"/>
      </c:lineChart>
      <c:dateAx>
        <c:axId val="4837030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7957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679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703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5"/>
          <c:y val="0.468"/>
          <c:w val="0.1222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25"/>
          <c:w val="0.980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annue'!$B$5:$B$19</c:f>
              <c:numCache/>
            </c:numRef>
          </c:val>
        </c:ser>
        <c:ser>
          <c:idx val="1"/>
          <c:order val="1"/>
          <c:tx>
            <c:strRef>
              <c:f>'Xform annue'!$C$4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annue'!$C$5:$C$19</c:f>
              <c:numCache/>
            </c:numRef>
          </c:val>
        </c:ser>
        <c:ser>
          <c:idx val="2"/>
          <c:order val="2"/>
          <c:tx>
            <c:strRef>
              <c:f>'Xform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annue'!$A$5:$A$19</c:f>
              <c:numCache/>
            </c:numRef>
          </c:cat>
          <c:val>
            <c:numRef>
              <c:f>'Xform annue'!$D$5:$D$19</c:f>
              <c:numCache/>
            </c:numRef>
          </c:val>
        </c:ser>
        <c:axId val="25680684"/>
        <c:axId val="29799565"/>
      </c:barChart>
      <c:catAx>
        <c:axId val="25680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9565"/>
        <c:crosses val="autoZero"/>
        <c:auto val="1"/>
        <c:lblOffset val="100"/>
        <c:tickLblSkip val="1"/>
        <c:noMultiLvlLbl val="0"/>
      </c:catAx>
      <c:valAx>
        <c:axId val="29799565"/>
        <c:scaling>
          <c:orientation val="minMax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0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5"/>
          <c:y val="0.93925"/>
          <c:w val="0.3382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4"/>
          <c:w val="0.978"/>
          <c:h val="0.8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'Xform annue'!$B$24</c:f>
              <c:strCache>
                <c:ptCount val="1"/>
                <c:pt idx="0">
                  <c:v>MVG 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annue'!$B$25:$B$39</c:f>
              <c:numCache/>
            </c:numRef>
          </c:val>
        </c:ser>
        <c:ser>
          <c:idx val="1"/>
          <c:order val="1"/>
          <c:tx>
            <c:strRef>
              <c:f>'Xform annue'!$C$24</c:f>
              <c:strCache>
                <c:ptCount val="1"/>
                <c:pt idx="0">
                  <c:v>MVG 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annue'!$C$25:$C$39</c:f>
              <c:numCache/>
            </c:numRef>
          </c:val>
        </c:ser>
        <c:ser>
          <c:idx val="2"/>
          <c:order val="2"/>
          <c:tx>
            <c:strRef>
              <c:f>'Xform annue'!$D$24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'Xform annue'!$A$25:$A$39</c:f>
              <c:numCache/>
            </c:numRef>
          </c:cat>
          <c:val>
            <c:numRef>
              <c:f>'Xform annue'!$D$25:$D$39</c:f>
              <c:numCache/>
            </c:numRef>
          </c:val>
        </c:ser>
        <c:axId val="66869494"/>
        <c:axId val="64954535"/>
      </c:barChart>
      <c:catAx>
        <c:axId val="66869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54535"/>
        <c:crosses val="autoZero"/>
        <c:auto val="1"/>
        <c:lblOffset val="100"/>
        <c:tickLblSkip val="1"/>
        <c:noMultiLvlLbl val="0"/>
      </c:catAx>
      <c:valAx>
        <c:axId val="649545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94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93575"/>
          <c:w val="0.37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1</xdr:row>
      <xdr:rowOff>95250</xdr:rowOff>
    </xdr:from>
    <xdr:to>
      <xdr:col>19</xdr:col>
      <xdr:colOff>9525</xdr:colOff>
      <xdr:row>27</xdr:row>
      <xdr:rowOff>0</xdr:rowOff>
    </xdr:to>
    <xdr:graphicFrame>
      <xdr:nvGraphicFramePr>
        <xdr:cNvPr id="1" name="Grafico 1"/>
        <xdr:cNvGraphicFramePr/>
      </xdr:nvGraphicFramePr>
      <xdr:xfrm>
        <a:off x="3819525" y="257175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28</xdr:row>
      <xdr:rowOff>38100</xdr:rowOff>
    </xdr:from>
    <xdr:to>
      <xdr:col>18</xdr:col>
      <xdr:colOff>400050</xdr:colOff>
      <xdr:row>54</xdr:row>
      <xdr:rowOff>76200</xdr:rowOff>
    </xdr:to>
    <xdr:graphicFrame>
      <xdr:nvGraphicFramePr>
        <xdr:cNvPr id="2" name="Grafico 2"/>
        <xdr:cNvGraphicFramePr/>
      </xdr:nvGraphicFramePr>
      <xdr:xfrm>
        <a:off x="3867150" y="4572000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</xdr:row>
      <xdr:rowOff>66675</xdr:rowOff>
    </xdr:from>
    <xdr:to>
      <xdr:col>22</xdr:col>
      <xdr:colOff>257175</xdr:colOff>
      <xdr:row>26</xdr:row>
      <xdr:rowOff>133350</xdr:rowOff>
    </xdr:to>
    <xdr:graphicFrame>
      <xdr:nvGraphicFramePr>
        <xdr:cNvPr id="1" name="Grafico 1"/>
        <xdr:cNvGraphicFramePr/>
      </xdr:nvGraphicFramePr>
      <xdr:xfrm>
        <a:off x="5772150" y="228600"/>
        <a:ext cx="8763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27</xdr:row>
      <xdr:rowOff>133350</xdr:rowOff>
    </xdr:from>
    <xdr:to>
      <xdr:col>21</xdr:col>
      <xdr:colOff>600075</xdr:colOff>
      <xdr:row>54</xdr:row>
      <xdr:rowOff>9525</xdr:rowOff>
    </xdr:to>
    <xdr:graphicFrame>
      <xdr:nvGraphicFramePr>
        <xdr:cNvPr id="2" name="Grafico 2"/>
        <xdr:cNvGraphicFramePr/>
      </xdr:nvGraphicFramePr>
      <xdr:xfrm>
        <a:off x="5772150" y="4505325"/>
        <a:ext cx="8496300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95250</xdr:rowOff>
    </xdr:from>
    <xdr:to>
      <xdr:col>18</xdr:col>
      <xdr:colOff>581025</xdr:colOff>
      <xdr:row>34</xdr:row>
      <xdr:rowOff>104775</xdr:rowOff>
    </xdr:to>
    <xdr:graphicFrame>
      <xdr:nvGraphicFramePr>
        <xdr:cNvPr id="1" name="Grafico 1"/>
        <xdr:cNvGraphicFramePr/>
      </xdr:nvGraphicFramePr>
      <xdr:xfrm>
        <a:off x="2876550" y="257175"/>
        <a:ext cx="96012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36</xdr:row>
      <xdr:rowOff>38100</xdr:rowOff>
    </xdr:from>
    <xdr:to>
      <xdr:col>20</xdr:col>
      <xdr:colOff>0</xdr:colOff>
      <xdr:row>67</xdr:row>
      <xdr:rowOff>9525</xdr:rowOff>
    </xdr:to>
    <xdr:graphicFrame>
      <xdr:nvGraphicFramePr>
        <xdr:cNvPr id="2" name="Grafico 2"/>
        <xdr:cNvGraphicFramePr/>
      </xdr:nvGraphicFramePr>
      <xdr:xfrm>
        <a:off x="3914775" y="5867400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104775</xdr:rowOff>
    </xdr:from>
    <xdr:to>
      <xdr:col>20</xdr:col>
      <xdr:colOff>19050</xdr:colOff>
      <xdr:row>27</xdr:row>
      <xdr:rowOff>47625</xdr:rowOff>
    </xdr:to>
    <xdr:graphicFrame>
      <xdr:nvGraphicFramePr>
        <xdr:cNvPr id="1" name="Grafico 1"/>
        <xdr:cNvGraphicFramePr/>
      </xdr:nvGraphicFramePr>
      <xdr:xfrm>
        <a:off x="2876550" y="104775"/>
        <a:ext cx="9572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28</xdr:row>
      <xdr:rowOff>0</xdr:rowOff>
    </xdr:from>
    <xdr:to>
      <xdr:col>20</xdr:col>
      <xdr:colOff>0</xdr:colOff>
      <xdr:row>52</xdr:row>
      <xdr:rowOff>57150</xdr:rowOff>
    </xdr:to>
    <xdr:graphicFrame>
      <xdr:nvGraphicFramePr>
        <xdr:cNvPr id="2" name="Grafico 2"/>
        <xdr:cNvGraphicFramePr/>
      </xdr:nvGraphicFramePr>
      <xdr:xfrm>
        <a:off x="2895600" y="4533900"/>
        <a:ext cx="95345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Language"/>
      <sheetName val="Report"/>
      <sheetName val="1028"/>
      <sheetName val="1029"/>
      <sheetName val="1030"/>
      <sheetName val="1031"/>
      <sheetName val="1032"/>
      <sheetName val="1033"/>
      <sheetName val="1035"/>
      <sheetName val="1036"/>
      <sheetName val="1038"/>
      <sheetName val="1040"/>
      <sheetName val="1041"/>
      <sheetName val="1042"/>
      <sheetName val="1043"/>
      <sheetName val="1044"/>
      <sheetName val="1045"/>
      <sheetName val="1046"/>
      <sheetName val="1048"/>
      <sheetName val="1049"/>
      <sheetName val="1050"/>
      <sheetName val="1051"/>
      <sheetName val="1053"/>
      <sheetName val="1055"/>
      <sheetName val="1058"/>
      <sheetName val="1060"/>
      <sheetName val="2052"/>
      <sheetName val="2070"/>
      <sheetName val="3082"/>
      <sheetName val="Solver_dialog"/>
      <sheetName val="Add_dialog"/>
      <sheetName val="Save_dial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9"/>
  <sheetViews>
    <sheetView tabSelected="1" zoomScalePageLayoutView="0" workbookViewId="0" topLeftCell="A1">
      <pane xSplit="1" ySplit="3" topLeftCell="B151" activePane="bottomRight" state="frozen"/>
      <selection pane="topLeft" activeCell="B176" sqref="B176:E176"/>
      <selection pane="topRight" activeCell="B176" sqref="B176:E176"/>
      <selection pane="bottomLeft" activeCell="B176" sqref="B176:E176"/>
      <selection pane="bottomRight" activeCell="B176" sqref="B176:E176"/>
    </sheetView>
  </sheetViews>
  <sheetFormatPr defaultColWidth="9.140625" defaultRowHeight="12.75"/>
  <cols>
    <col min="1" max="1" width="11.00390625" style="0" customWidth="1"/>
    <col min="2" max="5" width="9.140625" style="4" customWidth="1"/>
    <col min="6" max="6" width="4.7109375" style="0" customWidth="1"/>
    <col min="11" max="11" width="4.7109375" style="0" customWidth="1"/>
    <col min="17" max="17" width="4.7109375" style="0" customWidth="1"/>
    <col min="18" max="21" width="9.140625" style="47" customWidth="1"/>
    <col min="22" max="22" width="2.7109375" style="8" customWidth="1"/>
    <col min="23" max="27" width="9.140625" style="8" customWidth="1"/>
    <col min="28" max="28" width="4.7109375" style="0" customWidth="1"/>
    <col min="29" max="32" width="9.140625" style="48" customWidth="1"/>
    <col min="33" max="33" width="2.7109375" style="9" customWidth="1"/>
    <col min="34" max="38" width="9.140625" style="9" customWidth="1"/>
  </cols>
  <sheetData>
    <row r="1" spans="2:38" ht="12.75">
      <c r="B1" s="53" t="s">
        <v>60</v>
      </c>
      <c r="C1" s="53"/>
      <c r="D1" s="53"/>
      <c r="E1" s="53"/>
      <c r="G1" s="53" t="s">
        <v>61</v>
      </c>
      <c r="H1" s="53"/>
      <c r="I1" s="53"/>
      <c r="J1" s="53"/>
      <c r="L1" s="53" t="s">
        <v>62</v>
      </c>
      <c r="M1" s="53"/>
      <c r="N1" s="53"/>
      <c r="O1" s="53"/>
      <c r="P1" s="53"/>
      <c r="R1" s="55" t="s">
        <v>82</v>
      </c>
      <c r="S1" s="55"/>
      <c r="T1" s="55"/>
      <c r="U1" s="55"/>
      <c r="W1" s="55" t="s">
        <v>83</v>
      </c>
      <c r="X1" s="55"/>
      <c r="Y1" s="55"/>
      <c r="Z1" s="55"/>
      <c r="AA1" s="55"/>
      <c r="AC1" s="54" t="s">
        <v>84</v>
      </c>
      <c r="AD1" s="54"/>
      <c r="AE1" s="54"/>
      <c r="AF1" s="54"/>
      <c r="AH1" s="54" t="s">
        <v>85</v>
      </c>
      <c r="AI1" s="54"/>
      <c r="AJ1" s="54"/>
      <c r="AK1" s="54"/>
      <c r="AL1" s="54"/>
    </row>
    <row r="2" spans="2:32" ht="12.75">
      <c r="B2"/>
      <c r="C2"/>
      <c r="D2"/>
      <c r="E2"/>
      <c r="L2" s="10">
        <v>0.25</v>
      </c>
      <c r="M2" s="10">
        <v>0.25</v>
      </c>
      <c r="N2" s="10">
        <v>0.1</v>
      </c>
      <c r="O2" s="10">
        <v>0.4</v>
      </c>
      <c r="P2" s="10">
        <f>SUM(L2:O2)</f>
        <v>1</v>
      </c>
      <c r="R2" s="8"/>
      <c r="S2" s="8"/>
      <c r="T2" s="8"/>
      <c r="U2" s="8"/>
      <c r="AC2" s="9"/>
      <c r="AD2" s="9"/>
      <c r="AE2" s="9"/>
      <c r="AF2" s="9"/>
    </row>
    <row r="3" spans="1:38" s="1" customFormat="1" ht="12.75">
      <c r="A3" s="1" t="s">
        <v>1</v>
      </c>
      <c r="B3" s="11" t="s">
        <v>44</v>
      </c>
      <c r="C3" s="11" t="s">
        <v>45</v>
      </c>
      <c r="D3" s="11" t="s">
        <v>46</v>
      </c>
      <c r="E3" s="11" t="s">
        <v>0</v>
      </c>
      <c r="G3" s="11" t="s">
        <v>44</v>
      </c>
      <c r="H3" s="11" t="s">
        <v>45</v>
      </c>
      <c r="I3" s="11" t="s">
        <v>46</v>
      </c>
      <c r="J3" s="11" t="s">
        <v>0</v>
      </c>
      <c r="L3" s="11" t="s">
        <v>44</v>
      </c>
      <c r="M3" s="11" t="s">
        <v>45</v>
      </c>
      <c r="N3" s="11" t="s">
        <v>46</v>
      </c>
      <c r="O3" s="11" t="s">
        <v>0</v>
      </c>
      <c r="P3" s="11" t="s">
        <v>2</v>
      </c>
      <c r="R3" s="12" t="s">
        <v>44</v>
      </c>
      <c r="S3" s="12" t="s">
        <v>45</v>
      </c>
      <c r="T3" s="12" t="s">
        <v>46</v>
      </c>
      <c r="U3" s="12" t="s">
        <v>0</v>
      </c>
      <c r="V3" s="13"/>
      <c r="W3" s="12" t="s">
        <v>44</v>
      </c>
      <c r="X3" s="12" t="s">
        <v>45</v>
      </c>
      <c r="Y3" s="12" t="s">
        <v>46</v>
      </c>
      <c r="Z3" s="12" t="s">
        <v>0</v>
      </c>
      <c r="AA3" s="12" t="s">
        <v>2</v>
      </c>
      <c r="AC3" s="14" t="s">
        <v>44</v>
      </c>
      <c r="AD3" s="14" t="s">
        <v>45</v>
      </c>
      <c r="AE3" s="14" t="s">
        <v>46</v>
      </c>
      <c r="AF3" s="14" t="s">
        <v>0</v>
      </c>
      <c r="AG3" s="15"/>
      <c r="AH3" s="14" t="s">
        <v>44</v>
      </c>
      <c r="AI3" s="14" t="s">
        <v>45</v>
      </c>
      <c r="AJ3" s="14" t="s">
        <v>46</v>
      </c>
      <c r="AK3" s="14" t="s">
        <v>0</v>
      </c>
      <c r="AL3" s="14" t="s">
        <v>2</v>
      </c>
    </row>
    <row r="4" spans="1:32" ht="12.75">
      <c r="A4" s="2">
        <v>38198</v>
      </c>
      <c r="B4" s="4">
        <v>55.28001997170676</v>
      </c>
      <c r="C4" s="4">
        <v>56.32</v>
      </c>
      <c r="D4" s="4">
        <v>22.01880669052176</v>
      </c>
      <c r="E4" s="4">
        <v>101.37</v>
      </c>
      <c r="R4" s="8"/>
      <c r="S4" s="8"/>
      <c r="T4" s="8"/>
      <c r="U4" s="8"/>
      <c r="AC4" s="9"/>
      <c r="AD4" s="9"/>
      <c r="AE4" s="9"/>
      <c r="AF4" s="9"/>
    </row>
    <row r="5" spans="1:32" ht="12.75">
      <c r="A5" s="2">
        <v>38230</v>
      </c>
      <c r="B5" s="4">
        <v>55.67323481116585</v>
      </c>
      <c r="C5" s="4">
        <v>56.78</v>
      </c>
      <c r="D5" s="4">
        <v>22.110016420361248</v>
      </c>
      <c r="E5" s="4">
        <v>102.45</v>
      </c>
      <c r="G5" s="5">
        <f aca="true" t="shared" si="0" ref="G5:G36">+B5/B4-1</f>
        <v>0.007113145756104</v>
      </c>
      <c r="H5" s="5">
        <f aca="true" t="shared" si="1" ref="H5:H36">+C5/C4-1</f>
        <v>0.008167613636363757</v>
      </c>
      <c r="I5" s="5">
        <f aca="true" t="shared" si="2" ref="I5:I36">+D5/D4-1</f>
        <v>0.004142355719883195</v>
      </c>
      <c r="J5" s="5">
        <f aca="true" t="shared" si="3" ref="J5:J36">+E5/E4-1</f>
        <v>0.010654039656703196</v>
      </c>
      <c r="R5" s="49">
        <v>0</v>
      </c>
      <c r="S5" s="49">
        <v>0.406</v>
      </c>
      <c r="T5" s="49">
        <v>0.226</v>
      </c>
      <c r="U5" s="49">
        <v>0.368</v>
      </c>
      <c r="AC5" s="50">
        <v>0.18</v>
      </c>
      <c r="AD5" s="50">
        <v>0.342</v>
      </c>
      <c r="AE5" s="50">
        <v>0.216</v>
      </c>
      <c r="AF5" s="50">
        <v>0.262</v>
      </c>
    </row>
    <row r="6" spans="1:38" ht="12.75">
      <c r="A6" s="2">
        <v>38260</v>
      </c>
      <c r="B6" s="4">
        <v>55.01287415513358</v>
      </c>
      <c r="C6" s="4">
        <v>58.51</v>
      </c>
      <c r="D6" s="4">
        <v>23.07692307692308</v>
      </c>
      <c r="E6" s="4">
        <v>102.7</v>
      </c>
      <c r="G6" s="5">
        <f t="shared" si="0"/>
        <v>-0.011861366746015345</v>
      </c>
      <c r="H6" s="5">
        <f t="shared" si="1"/>
        <v>0.03046847481507564</v>
      </c>
      <c r="I6" s="5">
        <f t="shared" si="2"/>
        <v>0.0437316118712332</v>
      </c>
      <c r="J6" s="5">
        <f t="shared" si="3"/>
        <v>0.0024402147388971063</v>
      </c>
      <c r="L6" s="16">
        <f aca="true" t="shared" si="4" ref="L6:L37">L$2*G6</f>
        <v>-0.0029653416865038362</v>
      </c>
      <c r="M6" s="16">
        <f aca="true" t="shared" si="5" ref="M6:M37">M$2*H6</f>
        <v>0.00761711870376891</v>
      </c>
      <c r="N6" s="16">
        <f aca="true" t="shared" si="6" ref="N6:N37">N$2*I6</f>
        <v>0.00437316118712332</v>
      </c>
      <c r="O6" s="16">
        <f aca="true" t="shared" si="7" ref="O6:O37">O$2*J6</f>
        <v>0.0009760858955588426</v>
      </c>
      <c r="P6" s="17">
        <f aca="true" t="shared" si="8" ref="P6:P37">SUM(L6:O6)</f>
        <v>0.010001024099947237</v>
      </c>
      <c r="R6" s="49">
        <v>0.087</v>
      </c>
      <c r="S6" s="49">
        <v>0.245</v>
      </c>
      <c r="T6" s="49">
        <v>0</v>
      </c>
      <c r="U6" s="49">
        <v>0.668</v>
      </c>
      <c r="W6" s="18">
        <f aca="true" t="shared" si="9" ref="W6:W37">+R5*G6</f>
        <v>0</v>
      </c>
      <c r="X6" s="18">
        <f aca="true" t="shared" si="10" ref="X6:X37">+S5*H6</f>
        <v>0.01237020077492071</v>
      </c>
      <c r="Y6" s="18">
        <f aca="true" t="shared" si="11" ref="Y6:Y37">+T5*I6</f>
        <v>0.009883344282898703</v>
      </c>
      <c r="Z6" s="18">
        <f aca="true" t="shared" si="12" ref="Z6:Z37">+U5*J6</f>
        <v>0.0008979990239141351</v>
      </c>
      <c r="AA6" s="19">
        <f aca="true" t="shared" si="13" ref="AA6:AA37">SUM(W6:Z6)</f>
        <v>0.02315154408173355</v>
      </c>
      <c r="AC6" s="50">
        <v>0.174</v>
      </c>
      <c r="AD6" s="50">
        <v>0.256</v>
      </c>
      <c r="AE6" s="50">
        <v>0</v>
      </c>
      <c r="AF6" s="50">
        <v>0.57</v>
      </c>
      <c r="AH6" s="20">
        <f aca="true" t="shared" si="14" ref="AH6:AH37">+AC5*G6</f>
        <v>-0.002135046014282762</v>
      </c>
      <c r="AI6" s="20">
        <f aca="true" t="shared" si="15" ref="AI6:AI37">+AD5*H6</f>
        <v>0.01042021838675587</v>
      </c>
      <c r="AJ6" s="20">
        <f aca="true" t="shared" si="16" ref="AJ6:AJ37">+AE5*I6</f>
        <v>0.009446028164186372</v>
      </c>
      <c r="AK6" s="20">
        <f aca="true" t="shared" si="17" ref="AK6:AK37">+AF5*J6</f>
        <v>0.0006393362615910419</v>
      </c>
      <c r="AL6" s="21">
        <f aca="true" t="shared" si="18" ref="AL6:AL37">SUM(AH6:AK6)</f>
        <v>0.01837053679825052</v>
      </c>
    </row>
    <row r="7" spans="1:38" ht="12.75">
      <c r="A7" s="2">
        <v>38289</v>
      </c>
      <c r="B7" s="4">
        <v>53.47618675217017</v>
      </c>
      <c r="C7" s="4">
        <v>59.11</v>
      </c>
      <c r="D7" s="4">
        <v>23.35966215687808</v>
      </c>
      <c r="E7" s="4">
        <v>103.49</v>
      </c>
      <c r="G7" s="5">
        <f t="shared" si="0"/>
        <v>-0.027933232476274994</v>
      </c>
      <c r="H7" s="5">
        <f t="shared" si="1"/>
        <v>0.010254657323534477</v>
      </c>
      <c r="I7" s="5">
        <f t="shared" si="2"/>
        <v>0.012252026798049931</v>
      </c>
      <c r="J7" s="5">
        <f t="shared" si="3"/>
        <v>0.007692307692307665</v>
      </c>
      <c r="L7" s="16">
        <f t="shared" si="4"/>
        <v>-0.0069833081190687485</v>
      </c>
      <c r="M7" s="16">
        <f t="shared" si="5"/>
        <v>0.0025636643308836193</v>
      </c>
      <c r="N7" s="16">
        <f t="shared" si="6"/>
        <v>0.0012252026798049932</v>
      </c>
      <c r="O7" s="16">
        <f t="shared" si="7"/>
        <v>0.003076923076923066</v>
      </c>
      <c r="P7" s="17">
        <f t="shared" si="8"/>
        <v>-0.00011751803145706964</v>
      </c>
      <c r="R7" s="49">
        <v>0</v>
      </c>
      <c r="S7" s="49">
        <v>0.379</v>
      </c>
      <c r="T7" s="49">
        <v>0.156</v>
      </c>
      <c r="U7" s="49">
        <v>0.465</v>
      </c>
      <c r="W7" s="18">
        <f t="shared" si="9"/>
        <v>-0.0024301912254359242</v>
      </c>
      <c r="X7" s="18">
        <f t="shared" si="10"/>
        <v>0.002512391044265947</v>
      </c>
      <c r="Y7" s="18">
        <f t="shared" si="11"/>
        <v>0</v>
      </c>
      <c r="Z7" s="18">
        <f t="shared" si="12"/>
        <v>0.005138461538461521</v>
      </c>
      <c r="AA7" s="19">
        <f t="shared" si="13"/>
        <v>0.005220661357291543</v>
      </c>
      <c r="AC7" s="50">
        <v>0.03</v>
      </c>
      <c r="AD7" s="50">
        <v>0.387</v>
      </c>
      <c r="AE7" s="50">
        <v>0.263</v>
      </c>
      <c r="AF7" s="50">
        <v>0.32</v>
      </c>
      <c r="AH7" s="20">
        <f t="shared" si="14"/>
        <v>-0.0048603824508718484</v>
      </c>
      <c r="AI7" s="20">
        <f t="shared" si="15"/>
        <v>0.0026251922748248262</v>
      </c>
      <c r="AJ7" s="20">
        <f t="shared" si="16"/>
        <v>0</v>
      </c>
      <c r="AK7" s="20">
        <f t="shared" si="17"/>
        <v>0.004384615384615369</v>
      </c>
      <c r="AL7" s="21">
        <f t="shared" si="18"/>
        <v>0.0021494252085683466</v>
      </c>
    </row>
    <row r="8" spans="1:38" ht="12.75">
      <c r="A8" s="2">
        <v>38321</v>
      </c>
      <c r="B8" s="4">
        <v>53.880900399006244</v>
      </c>
      <c r="C8" s="4">
        <v>61.65</v>
      </c>
      <c r="D8" s="4">
        <v>24.527591658510875</v>
      </c>
      <c r="E8" s="4">
        <v>104.17</v>
      </c>
      <c r="G8" s="5">
        <f t="shared" si="0"/>
        <v>0.007568109684253921</v>
      </c>
      <c r="H8" s="5">
        <f t="shared" si="1"/>
        <v>0.042970732532566336</v>
      </c>
      <c r="I8" s="5">
        <f t="shared" si="2"/>
        <v>0.04999770518037683</v>
      </c>
      <c r="J8" s="5">
        <f t="shared" si="3"/>
        <v>0.006570683157793189</v>
      </c>
      <c r="L8" s="16">
        <f t="shared" si="4"/>
        <v>0.0018920274210634802</v>
      </c>
      <c r="M8" s="16">
        <f t="shared" si="5"/>
        <v>0.010742683133141584</v>
      </c>
      <c r="N8" s="16">
        <f t="shared" si="6"/>
        <v>0.004999770518037683</v>
      </c>
      <c r="O8" s="16">
        <f t="shared" si="7"/>
        <v>0.0026282732631172758</v>
      </c>
      <c r="P8" s="17">
        <f t="shared" si="8"/>
        <v>0.020262754335360022</v>
      </c>
      <c r="R8" s="49">
        <v>0</v>
      </c>
      <c r="S8" s="49">
        <v>0.244</v>
      </c>
      <c r="T8" s="49">
        <v>0.092</v>
      </c>
      <c r="U8" s="49">
        <v>0.664</v>
      </c>
      <c r="W8" s="18">
        <f t="shared" si="9"/>
        <v>0</v>
      </c>
      <c r="X8" s="18">
        <f t="shared" si="10"/>
        <v>0.016285907629842642</v>
      </c>
      <c r="Y8" s="18">
        <f t="shared" si="11"/>
        <v>0.0077996420081387855</v>
      </c>
      <c r="Z8" s="18">
        <f t="shared" si="12"/>
        <v>0.003055367668373833</v>
      </c>
      <c r="AA8" s="19">
        <f t="shared" si="13"/>
        <v>0.02714091730635526</v>
      </c>
      <c r="AC8" s="50">
        <v>0.035</v>
      </c>
      <c r="AD8" s="50">
        <v>0.296</v>
      </c>
      <c r="AE8" s="50">
        <v>0.117</v>
      </c>
      <c r="AF8" s="50">
        <v>0.552</v>
      </c>
      <c r="AH8" s="20">
        <f t="shared" si="14"/>
        <v>0.0002270432905276176</v>
      </c>
      <c r="AI8" s="20">
        <f t="shared" si="15"/>
        <v>0.01662967349010317</v>
      </c>
      <c r="AJ8" s="20">
        <f t="shared" si="16"/>
        <v>0.013149396462439107</v>
      </c>
      <c r="AK8" s="20">
        <f t="shared" si="17"/>
        <v>0.0021026186104938205</v>
      </c>
      <c r="AL8" s="21">
        <f t="shared" si="18"/>
        <v>0.03210873185356372</v>
      </c>
    </row>
    <row r="9" spans="1:38" ht="12.75">
      <c r="A9" s="2">
        <v>38351</v>
      </c>
      <c r="B9" s="4">
        <v>54.28466617754952</v>
      </c>
      <c r="C9" s="4">
        <v>63.61</v>
      </c>
      <c r="D9" s="4">
        <v>25.099046221570067</v>
      </c>
      <c r="E9" s="4">
        <v>104.41</v>
      </c>
      <c r="G9" s="5">
        <f t="shared" si="0"/>
        <v>0.007493671700978588</v>
      </c>
      <c r="H9" s="5">
        <f t="shared" si="1"/>
        <v>0.031792376317923754</v>
      </c>
      <c r="I9" s="5">
        <f t="shared" si="2"/>
        <v>0.023298437572483843</v>
      </c>
      <c r="J9" s="5">
        <f t="shared" si="3"/>
        <v>0.002303926274359158</v>
      </c>
      <c r="L9" s="16">
        <f t="shared" si="4"/>
        <v>0.001873417925244647</v>
      </c>
      <c r="M9" s="16">
        <f t="shared" si="5"/>
        <v>0.007948094079480938</v>
      </c>
      <c r="N9" s="16">
        <f t="shared" si="6"/>
        <v>0.0023298437572483845</v>
      </c>
      <c r="O9" s="16">
        <f t="shared" si="7"/>
        <v>0.0009215705097436633</v>
      </c>
      <c r="P9" s="17">
        <f t="shared" si="8"/>
        <v>0.013072926271717633</v>
      </c>
      <c r="R9" s="49">
        <v>0.482</v>
      </c>
      <c r="S9" s="49">
        <v>0.034</v>
      </c>
      <c r="T9" s="49">
        <v>0.069</v>
      </c>
      <c r="U9" s="49">
        <v>0.415</v>
      </c>
      <c r="W9" s="18">
        <f t="shared" si="9"/>
        <v>0</v>
      </c>
      <c r="X9" s="18">
        <f t="shared" si="10"/>
        <v>0.0077573398215733955</v>
      </c>
      <c r="Y9" s="18">
        <f t="shared" si="11"/>
        <v>0.0021434562566685134</v>
      </c>
      <c r="Z9" s="18">
        <f t="shared" si="12"/>
        <v>0.0015298070461744811</v>
      </c>
      <c r="AA9" s="19">
        <f t="shared" si="13"/>
        <v>0.011430603124416391</v>
      </c>
      <c r="AC9" s="50">
        <v>0.412</v>
      </c>
      <c r="AD9" s="50">
        <v>0.136</v>
      </c>
      <c r="AE9" s="50">
        <v>0.12</v>
      </c>
      <c r="AF9" s="50">
        <v>0.332</v>
      </c>
      <c r="AH9" s="20">
        <f t="shared" si="14"/>
        <v>0.00026227850953425063</v>
      </c>
      <c r="AI9" s="20">
        <f t="shared" si="15"/>
        <v>0.009410543390105431</v>
      </c>
      <c r="AJ9" s="20">
        <f t="shared" si="16"/>
        <v>0.00272591719598061</v>
      </c>
      <c r="AK9" s="20">
        <f t="shared" si="17"/>
        <v>0.0012717673034462554</v>
      </c>
      <c r="AL9" s="21">
        <f t="shared" si="18"/>
        <v>0.013670506399066548</v>
      </c>
    </row>
    <row r="10" spans="1:38" ht="12.75">
      <c r="A10" s="2">
        <v>38383</v>
      </c>
      <c r="B10" s="4">
        <v>56.149363594540716</v>
      </c>
      <c r="C10" s="4">
        <v>65.46</v>
      </c>
      <c r="D10" s="4">
        <v>26.91305014568318</v>
      </c>
      <c r="E10" s="4">
        <v>104.99</v>
      </c>
      <c r="G10" s="5">
        <f t="shared" si="0"/>
        <v>0.0343503524714015</v>
      </c>
      <c r="H10" s="5">
        <f t="shared" si="1"/>
        <v>0.02908347744065387</v>
      </c>
      <c r="I10" s="5">
        <f t="shared" si="2"/>
        <v>0.07227381901684216</v>
      </c>
      <c r="J10" s="5">
        <f t="shared" si="3"/>
        <v>0.005555023465185327</v>
      </c>
      <c r="L10" s="16">
        <f t="shared" si="4"/>
        <v>0.008587588117850375</v>
      </c>
      <c r="M10" s="16">
        <f t="shared" si="5"/>
        <v>0.007270869360163468</v>
      </c>
      <c r="N10" s="16">
        <f t="shared" si="6"/>
        <v>0.007227381901684216</v>
      </c>
      <c r="O10" s="16">
        <f t="shared" si="7"/>
        <v>0.002222009386074131</v>
      </c>
      <c r="P10" s="17">
        <f t="shared" si="8"/>
        <v>0.02530784876577219</v>
      </c>
      <c r="R10" s="49">
        <v>0.268</v>
      </c>
      <c r="S10" s="49">
        <v>0.298</v>
      </c>
      <c r="T10" s="49">
        <v>0</v>
      </c>
      <c r="U10" s="49">
        <v>0.434</v>
      </c>
      <c r="W10" s="18">
        <f t="shared" si="9"/>
        <v>0.016556869891215523</v>
      </c>
      <c r="X10" s="18">
        <f t="shared" si="10"/>
        <v>0.0009888382329822317</v>
      </c>
      <c r="Y10" s="18">
        <f t="shared" si="11"/>
        <v>0.004986893512162109</v>
      </c>
      <c r="Z10" s="18">
        <f t="shared" si="12"/>
        <v>0.0023053347380519104</v>
      </c>
      <c r="AA10" s="19">
        <f t="shared" si="13"/>
        <v>0.024837936374411777</v>
      </c>
      <c r="AC10" s="50">
        <v>0.351</v>
      </c>
      <c r="AD10" s="50">
        <v>0.299</v>
      </c>
      <c r="AE10" s="50">
        <v>0.028</v>
      </c>
      <c r="AF10" s="50">
        <v>0.322</v>
      </c>
      <c r="AH10" s="20">
        <f t="shared" si="14"/>
        <v>0.014152345218217418</v>
      </c>
      <c r="AI10" s="20">
        <f t="shared" si="15"/>
        <v>0.003955352931928927</v>
      </c>
      <c r="AJ10" s="20">
        <f t="shared" si="16"/>
        <v>0.008672858282021058</v>
      </c>
      <c r="AK10" s="20">
        <f t="shared" si="17"/>
        <v>0.0018442677904415285</v>
      </c>
      <c r="AL10" s="21">
        <f t="shared" si="18"/>
        <v>0.02862482422260893</v>
      </c>
    </row>
    <row r="11" spans="1:38" ht="12.75">
      <c r="A11" s="2">
        <v>38411</v>
      </c>
      <c r="B11" s="4">
        <v>56.85740236148956</v>
      </c>
      <c r="C11" s="4">
        <v>67.31</v>
      </c>
      <c r="D11" s="4">
        <v>28.095670602482592</v>
      </c>
      <c r="E11" s="4">
        <v>104.74</v>
      </c>
      <c r="G11" s="5">
        <f t="shared" si="0"/>
        <v>0.01260991615259699</v>
      </c>
      <c r="H11" s="5">
        <f t="shared" si="1"/>
        <v>0.028261533761075652</v>
      </c>
      <c r="I11" s="5">
        <f t="shared" si="2"/>
        <v>0.043942267799367274</v>
      </c>
      <c r="J11" s="5">
        <f t="shared" si="3"/>
        <v>-0.002381179159919977</v>
      </c>
      <c r="L11" s="16">
        <f t="shared" si="4"/>
        <v>0.0031524790381492473</v>
      </c>
      <c r="M11" s="16">
        <f t="shared" si="5"/>
        <v>0.007065383440268913</v>
      </c>
      <c r="N11" s="16">
        <f t="shared" si="6"/>
        <v>0.004394226779936727</v>
      </c>
      <c r="O11" s="16">
        <f t="shared" si="7"/>
        <v>-0.0009524716639679909</v>
      </c>
      <c r="P11" s="17">
        <f t="shared" si="8"/>
        <v>0.013659617594386896</v>
      </c>
      <c r="R11" s="49">
        <v>0.205</v>
      </c>
      <c r="S11" s="49">
        <v>0.12</v>
      </c>
      <c r="T11" s="49">
        <v>0</v>
      </c>
      <c r="U11" s="49">
        <v>0.675</v>
      </c>
      <c r="W11" s="18">
        <f t="shared" si="9"/>
        <v>0.003379457528895993</v>
      </c>
      <c r="X11" s="18">
        <f t="shared" si="10"/>
        <v>0.008421937060800544</v>
      </c>
      <c r="Y11" s="18">
        <f t="shared" si="11"/>
        <v>0</v>
      </c>
      <c r="Z11" s="18">
        <f t="shared" si="12"/>
        <v>-0.00103343175540527</v>
      </c>
      <c r="AA11" s="19">
        <f t="shared" si="13"/>
        <v>0.010767962834291267</v>
      </c>
      <c r="AC11" s="50">
        <v>0.255</v>
      </c>
      <c r="AD11" s="50">
        <v>0.152</v>
      </c>
      <c r="AE11" s="50">
        <v>0</v>
      </c>
      <c r="AF11" s="50">
        <v>0.593</v>
      </c>
      <c r="AH11" s="20">
        <f t="shared" si="14"/>
        <v>0.004426080569561543</v>
      </c>
      <c r="AI11" s="20">
        <f t="shared" si="15"/>
        <v>0.00845019859456162</v>
      </c>
      <c r="AJ11" s="20">
        <f t="shared" si="16"/>
        <v>0.0012303834983822836</v>
      </c>
      <c r="AK11" s="20">
        <f t="shared" si="17"/>
        <v>-0.0007667396894942327</v>
      </c>
      <c r="AL11" s="21">
        <f t="shared" si="18"/>
        <v>0.013339922973011212</v>
      </c>
    </row>
    <row r="12" spans="1:38" ht="12.75">
      <c r="A12" s="2">
        <v>38442</v>
      </c>
      <c r="B12" s="4">
        <v>57.74571825335596</v>
      </c>
      <c r="C12" s="4">
        <v>67.16</v>
      </c>
      <c r="D12" s="4">
        <v>27.24888134547138</v>
      </c>
      <c r="E12" s="4">
        <v>105.25</v>
      </c>
      <c r="G12" s="5">
        <f t="shared" si="0"/>
        <v>0.015623575031068704</v>
      </c>
      <c r="H12" s="5">
        <f t="shared" si="1"/>
        <v>-0.00222849502302791</v>
      </c>
      <c r="I12" s="5">
        <f t="shared" si="2"/>
        <v>-0.030139492628319386</v>
      </c>
      <c r="J12" s="5">
        <f t="shared" si="3"/>
        <v>0.004869199923620338</v>
      </c>
      <c r="L12" s="16">
        <f t="shared" si="4"/>
        <v>0.003905893757767176</v>
      </c>
      <c r="M12" s="16">
        <f t="shared" si="5"/>
        <v>-0.0005571237557569775</v>
      </c>
      <c r="N12" s="16">
        <f t="shared" si="6"/>
        <v>-0.0030139492628319386</v>
      </c>
      <c r="O12" s="16">
        <f t="shared" si="7"/>
        <v>0.0019476799694481352</v>
      </c>
      <c r="P12" s="17">
        <f t="shared" si="8"/>
        <v>0.002282500708626395</v>
      </c>
      <c r="R12" s="49">
        <v>0.237</v>
      </c>
      <c r="S12" s="49">
        <v>0.325</v>
      </c>
      <c r="T12" s="49">
        <v>0.188</v>
      </c>
      <c r="U12" s="49">
        <v>0.25</v>
      </c>
      <c r="W12" s="18">
        <f t="shared" si="9"/>
        <v>0.003202832881369084</v>
      </c>
      <c r="X12" s="18">
        <f t="shared" si="10"/>
        <v>-0.00026741940276334917</v>
      </c>
      <c r="Y12" s="18">
        <f t="shared" si="11"/>
        <v>0</v>
      </c>
      <c r="Z12" s="18">
        <f t="shared" si="12"/>
        <v>0.003286709948443728</v>
      </c>
      <c r="AA12" s="19">
        <f t="shared" si="13"/>
        <v>0.006222123427049463</v>
      </c>
      <c r="AC12" s="50">
        <v>0.39</v>
      </c>
      <c r="AD12" s="50">
        <v>0.264</v>
      </c>
      <c r="AE12" s="50">
        <v>0.218</v>
      </c>
      <c r="AF12" s="50">
        <v>0.128</v>
      </c>
      <c r="AH12" s="20">
        <f t="shared" si="14"/>
        <v>0.00398401163292252</v>
      </c>
      <c r="AI12" s="20">
        <f t="shared" si="15"/>
        <v>-0.0003387312435002423</v>
      </c>
      <c r="AJ12" s="20">
        <f t="shared" si="16"/>
        <v>0</v>
      </c>
      <c r="AK12" s="20">
        <f t="shared" si="17"/>
        <v>0.00288743555470686</v>
      </c>
      <c r="AL12" s="21">
        <f t="shared" si="18"/>
        <v>0.006532715944129137</v>
      </c>
    </row>
    <row r="13" spans="1:38" ht="12.75">
      <c r="A13" s="2">
        <v>38471</v>
      </c>
      <c r="B13" s="4">
        <v>57.24722157457061</v>
      </c>
      <c r="C13" s="4">
        <v>66.31</v>
      </c>
      <c r="D13" s="4">
        <v>27.574415170591433</v>
      </c>
      <c r="E13" s="4">
        <v>106.46</v>
      </c>
      <c r="G13" s="5">
        <f t="shared" si="0"/>
        <v>-0.008632617168224055</v>
      </c>
      <c r="H13" s="5">
        <f t="shared" si="1"/>
        <v>-0.012656343061345998</v>
      </c>
      <c r="I13" s="5">
        <f t="shared" si="2"/>
        <v>0.011946685847129546</v>
      </c>
      <c r="J13" s="5">
        <f t="shared" si="3"/>
        <v>0.01149643705463177</v>
      </c>
      <c r="L13" s="16">
        <f t="shared" si="4"/>
        <v>-0.0021581542920560137</v>
      </c>
      <c r="M13" s="16">
        <f t="shared" si="5"/>
        <v>-0.0031640857653364995</v>
      </c>
      <c r="N13" s="16">
        <f t="shared" si="6"/>
        <v>0.0011946685847129546</v>
      </c>
      <c r="O13" s="16">
        <f t="shared" si="7"/>
        <v>0.004598574821852708</v>
      </c>
      <c r="P13" s="17">
        <f t="shared" si="8"/>
        <v>0.00047100334917314895</v>
      </c>
      <c r="R13" s="49">
        <v>0</v>
      </c>
      <c r="S13" s="49">
        <v>0.26</v>
      </c>
      <c r="T13" s="49">
        <v>0.096</v>
      </c>
      <c r="U13" s="49">
        <v>0.644</v>
      </c>
      <c r="W13" s="18">
        <f t="shared" si="9"/>
        <v>-0.002045930268869101</v>
      </c>
      <c r="X13" s="18">
        <f t="shared" si="10"/>
        <v>-0.004113311494937449</v>
      </c>
      <c r="Y13" s="18">
        <f t="shared" si="11"/>
        <v>0.0022459769392603546</v>
      </c>
      <c r="Z13" s="18">
        <f t="shared" si="12"/>
        <v>0.0028741092636579424</v>
      </c>
      <c r="AA13" s="19">
        <f t="shared" si="13"/>
        <v>-0.0010391555608882533</v>
      </c>
      <c r="AC13" s="50">
        <v>0</v>
      </c>
      <c r="AD13" s="50">
        <v>0.36</v>
      </c>
      <c r="AE13" s="50">
        <v>0.185</v>
      </c>
      <c r="AF13" s="50">
        <v>0.455</v>
      </c>
      <c r="AH13" s="20">
        <f t="shared" si="14"/>
        <v>-0.0033667206956073817</v>
      </c>
      <c r="AI13" s="20">
        <f t="shared" si="15"/>
        <v>-0.0033412745681953436</v>
      </c>
      <c r="AJ13" s="20">
        <f t="shared" si="16"/>
        <v>0.002604377514674241</v>
      </c>
      <c r="AK13" s="20">
        <f t="shared" si="17"/>
        <v>0.0014715439429928666</v>
      </c>
      <c r="AL13" s="21">
        <f t="shared" si="18"/>
        <v>-0.0026320738061356187</v>
      </c>
    </row>
    <row r="14" spans="1:38" ht="12.75">
      <c r="A14" s="2">
        <v>38503</v>
      </c>
      <c r="B14" s="4">
        <v>60.580204778157</v>
      </c>
      <c r="C14" s="4">
        <v>69.14</v>
      </c>
      <c r="D14" s="4">
        <v>28.89647326507395</v>
      </c>
      <c r="E14" s="4">
        <v>107.23</v>
      </c>
      <c r="G14" s="5">
        <f t="shared" si="0"/>
        <v>0.05822087276750754</v>
      </c>
      <c r="H14" s="5">
        <f t="shared" si="1"/>
        <v>0.04267832906047353</v>
      </c>
      <c r="I14" s="5">
        <f t="shared" si="2"/>
        <v>0.04794510006117969</v>
      </c>
      <c r="J14" s="5">
        <f t="shared" si="3"/>
        <v>0.007232763479241067</v>
      </c>
      <c r="L14" s="16">
        <f t="shared" si="4"/>
        <v>0.014555218191876884</v>
      </c>
      <c r="M14" s="16">
        <f t="shared" si="5"/>
        <v>0.010669582265118382</v>
      </c>
      <c r="N14" s="16">
        <f t="shared" si="6"/>
        <v>0.004794510006117969</v>
      </c>
      <c r="O14" s="16">
        <f t="shared" si="7"/>
        <v>0.002893105391696427</v>
      </c>
      <c r="P14" s="17">
        <f t="shared" si="8"/>
        <v>0.03291241585480966</v>
      </c>
      <c r="R14" s="49">
        <v>0</v>
      </c>
      <c r="S14" s="49">
        <v>0.424</v>
      </c>
      <c r="T14" s="49">
        <v>0.031</v>
      </c>
      <c r="U14" s="49">
        <v>0.545</v>
      </c>
      <c r="W14" s="18">
        <f t="shared" si="9"/>
        <v>0</v>
      </c>
      <c r="X14" s="18">
        <f t="shared" si="10"/>
        <v>0.011096365555723119</v>
      </c>
      <c r="Y14" s="18">
        <f t="shared" si="11"/>
        <v>0.004602729605873251</v>
      </c>
      <c r="Z14" s="18">
        <f t="shared" si="12"/>
        <v>0.004657899680631247</v>
      </c>
      <c r="AA14" s="19">
        <f t="shared" si="13"/>
        <v>0.020356994842227617</v>
      </c>
      <c r="AC14" s="50">
        <v>0</v>
      </c>
      <c r="AD14" s="50">
        <v>0.412</v>
      </c>
      <c r="AE14" s="50">
        <v>0.13</v>
      </c>
      <c r="AF14" s="50">
        <v>0.458</v>
      </c>
      <c r="AH14" s="20">
        <f t="shared" si="14"/>
        <v>0</v>
      </c>
      <c r="AI14" s="20">
        <f t="shared" si="15"/>
        <v>0.01536419846177047</v>
      </c>
      <c r="AJ14" s="20">
        <f t="shared" si="16"/>
        <v>0.008869843511318243</v>
      </c>
      <c r="AK14" s="20">
        <f t="shared" si="17"/>
        <v>0.0032909073830546852</v>
      </c>
      <c r="AL14" s="21">
        <f t="shared" si="18"/>
        <v>0.027524949356143396</v>
      </c>
    </row>
    <row r="15" spans="1:38" ht="12.75">
      <c r="A15" s="2">
        <v>38533</v>
      </c>
      <c r="B15" s="4">
        <v>61.22280135682965</v>
      </c>
      <c r="C15" s="4">
        <v>71.04</v>
      </c>
      <c r="D15" s="4">
        <v>30.735500951435423</v>
      </c>
      <c r="E15" s="4">
        <v>108.11</v>
      </c>
      <c r="G15" s="5">
        <f t="shared" si="0"/>
        <v>0.010607368876117684</v>
      </c>
      <c r="H15" s="5">
        <f t="shared" si="1"/>
        <v>0.02748047439976875</v>
      </c>
      <c r="I15" s="5">
        <f t="shared" si="2"/>
        <v>0.06364194237447762</v>
      </c>
      <c r="J15" s="5">
        <f t="shared" si="3"/>
        <v>0.008206658584351434</v>
      </c>
      <c r="L15" s="16">
        <f t="shared" si="4"/>
        <v>0.002651842219029421</v>
      </c>
      <c r="M15" s="16">
        <f t="shared" si="5"/>
        <v>0.006870118599942188</v>
      </c>
      <c r="N15" s="16">
        <f t="shared" si="6"/>
        <v>0.006364194237447763</v>
      </c>
      <c r="O15" s="16">
        <f t="shared" si="7"/>
        <v>0.0032826634337405737</v>
      </c>
      <c r="P15" s="17">
        <f t="shared" si="8"/>
        <v>0.019168818490159945</v>
      </c>
      <c r="R15" s="49">
        <v>0</v>
      </c>
      <c r="S15" s="49">
        <v>0.258</v>
      </c>
      <c r="T15" s="49">
        <v>0</v>
      </c>
      <c r="U15" s="49">
        <v>0.742</v>
      </c>
      <c r="W15" s="18">
        <f t="shared" si="9"/>
        <v>0</v>
      </c>
      <c r="X15" s="18">
        <f t="shared" si="10"/>
        <v>0.01165172114550195</v>
      </c>
      <c r="Y15" s="18">
        <f t="shared" si="11"/>
        <v>0.001972900213608806</v>
      </c>
      <c r="Z15" s="18">
        <f t="shared" si="12"/>
        <v>0.004472628928471532</v>
      </c>
      <c r="AA15" s="19">
        <f t="shared" si="13"/>
        <v>0.018097250287582287</v>
      </c>
      <c r="AC15" s="50">
        <v>0</v>
      </c>
      <c r="AD15" s="50">
        <v>0.368</v>
      </c>
      <c r="AE15" s="50">
        <v>0</v>
      </c>
      <c r="AF15" s="50">
        <v>0.632</v>
      </c>
      <c r="AH15" s="20">
        <f t="shared" si="14"/>
        <v>0</v>
      </c>
      <c r="AI15" s="20">
        <f t="shared" si="15"/>
        <v>0.011321955452704724</v>
      </c>
      <c r="AJ15" s="20">
        <f t="shared" si="16"/>
        <v>0.008273452508682092</v>
      </c>
      <c r="AK15" s="20">
        <f t="shared" si="17"/>
        <v>0.003758649631632957</v>
      </c>
      <c r="AL15" s="21">
        <f t="shared" si="18"/>
        <v>0.023354057593019773</v>
      </c>
    </row>
    <row r="16" spans="1:38" ht="12.75">
      <c r="A16" s="2">
        <v>38562</v>
      </c>
      <c r="B16" s="4">
        <v>62.56084481478426</v>
      </c>
      <c r="C16" s="4">
        <v>72.64</v>
      </c>
      <c r="D16" s="4">
        <v>32.36531639303688</v>
      </c>
      <c r="E16" s="4">
        <v>107.59</v>
      </c>
      <c r="G16" s="5">
        <f t="shared" si="0"/>
        <v>0.021855312535536964</v>
      </c>
      <c r="H16" s="5">
        <f t="shared" si="1"/>
        <v>0.022522522522522515</v>
      </c>
      <c r="I16" s="5">
        <f t="shared" si="2"/>
        <v>0.05302713120494418</v>
      </c>
      <c r="J16" s="5">
        <f t="shared" si="3"/>
        <v>-0.004809915826473055</v>
      </c>
      <c r="L16" s="16">
        <f t="shared" si="4"/>
        <v>0.005463828133884241</v>
      </c>
      <c r="M16" s="16">
        <f t="shared" si="5"/>
        <v>0.005630630630630629</v>
      </c>
      <c r="N16" s="16">
        <f t="shared" si="6"/>
        <v>0.005302713120494418</v>
      </c>
      <c r="O16" s="16">
        <f t="shared" si="7"/>
        <v>-0.0019239663305892218</v>
      </c>
      <c r="P16" s="17">
        <f t="shared" si="8"/>
        <v>0.014473205554420065</v>
      </c>
      <c r="R16" s="49">
        <v>0.375</v>
      </c>
      <c r="S16" s="49">
        <v>0.305</v>
      </c>
      <c r="T16" s="49">
        <v>0.08</v>
      </c>
      <c r="U16" s="49">
        <v>0.24</v>
      </c>
      <c r="W16" s="18">
        <f t="shared" si="9"/>
        <v>0</v>
      </c>
      <c r="X16" s="18">
        <f t="shared" si="10"/>
        <v>0.005810810810810809</v>
      </c>
      <c r="Y16" s="18">
        <f t="shared" si="11"/>
        <v>0</v>
      </c>
      <c r="Z16" s="18">
        <f t="shared" si="12"/>
        <v>-0.0035689575432430063</v>
      </c>
      <c r="AA16" s="19">
        <f t="shared" si="13"/>
        <v>0.0022418532675678024</v>
      </c>
      <c r="AC16" s="50">
        <v>0.327</v>
      </c>
      <c r="AD16" s="50">
        <v>0.302</v>
      </c>
      <c r="AE16" s="50">
        <v>0.157</v>
      </c>
      <c r="AF16" s="50">
        <v>0.214</v>
      </c>
      <c r="AH16" s="20">
        <f t="shared" si="14"/>
        <v>0</v>
      </c>
      <c r="AI16" s="20">
        <f t="shared" si="15"/>
        <v>0.008288288288288285</v>
      </c>
      <c r="AJ16" s="20">
        <f t="shared" si="16"/>
        <v>0</v>
      </c>
      <c r="AK16" s="20">
        <f t="shared" si="17"/>
        <v>-0.0030398668023309703</v>
      </c>
      <c r="AL16" s="21">
        <f t="shared" si="18"/>
        <v>0.005248421485957315</v>
      </c>
    </row>
    <row r="17" spans="1:38" ht="12.75">
      <c r="A17" s="2">
        <v>38595</v>
      </c>
      <c r="B17" s="4">
        <v>61.40379315934511</v>
      </c>
      <c r="C17" s="4">
        <v>73.4</v>
      </c>
      <c r="D17" s="4">
        <v>32.20132922677905</v>
      </c>
      <c r="E17" s="4">
        <v>108.2</v>
      </c>
      <c r="G17" s="5">
        <f t="shared" si="0"/>
        <v>-0.018494821463243993</v>
      </c>
      <c r="H17" s="5">
        <f t="shared" si="1"/>
        <v>0.010462555066079293</v>
      </c>
      <c r="I17" s="5">
        <f t="shared" si="2"/>
        <v>-0.005066756161639319</v>
      </c>
      <c r="J17" s="5">
        <f t="shared" si="3"/>
        <v>0.005669671902593265</v>
      </c>
      <c r="L17" s="16">
        <f t="shared" si="4"/>
        <v>-0.004623705365810998</v>
      </c>
      <c r="M17" s="16">
        <f t="shared" si="5"/>
        <v>0.0026156387665198233</v>
      </c>
      <c r="N17" s="16">
        <f t="shared" si="6"/>
        <v>-0.0005066756161639319</v>
      </c>
      <c r="O17" s="16">
        <f t="shared" si="7"/>
        <v>0.0022678687610373062</v>
      </c>
      <c r="P17" s="17">
        <f t="shared" si="8"/>
        <v>-0.0002468734544178006</v>
      </c>
      <c r="R17" s="49">
        <v>0.306</v>
      </c>
      <c r="S17" s="49">
        <v>0.237</v>
      </c>
      <c r="T17" s="49">
        <v>0.117</v>
      </c>
      <c r="U17" s="49">
        <v>0.34</v>
      </c>
      <c r="W17" s="18">
        <f t="shared" si="9"/>
        <v>-0.0069355580487164975</v>
      </c>
      <c r="X17" s="18">
        <f t="shared" si="10"/>
        <v>0.0031910792951541844</v>
      </c>
      <c r="Y17" s="18">
        <f t="shared" si="11"/>
        <v>-0.0004053404929311455</v>
      </c>
      <c r="Z17" s="18">
        <f t="shared" si="12"/>
        <v>0.0013607212566223836</v>
      </c>
      <c r="AA17" s="19">
        <f t="shared" si="13"/>
        <v>-0.002789097989871075</v>
      </c>
      <c r="AC17" s="50">
        <v>0.299</v>
      </c>
      <c r="AD17" s="50">
        <v>0.307</v>
      </c>
      <c r="AE17" s="50">
        <v>0.209</v>
      </c>
      <c r="AF17" s="50">
        <v>0.185</v>
      </c>
      <c r="AH17" s="20">
        <f t="shared" si="14"/>
        <v>-0.006047806618480786</v>
      </c>
      <c r="AI17" s="20">
        <f t="shared" si="15"/>
        <v>0.0031596916299559464</v>
      </c>
      <c r="AJ17" s="20">
        <f t="shared" si="16"/>
        <v>-0.000795480717377373</v>
      </c>
      <c r="AK17" s="20">
        <f t="shared" si="17"/>
        <v>0.0012133097871549587</v>
      </c>
      <c r="AL17" s="21">
        <f t="shared" si="18"/>
        <v>-0.0024702859187472536</v>
      </c>
    </row>
    <row r="18" spans="1:38" ht="12.75">
      <c r="A18" s="2">
        <v>38625</v>
      </c>
      <c r="B18" s="4">
        <v>62.80361435795408</v>
      </c>
      <c r="C18" s="4">
        <v>75.62</v>
      </c>
      <c r="D18" s="4">
        <v>34.983005885766396</v>
      </c>
      <c r="E18" s="4">
        <v>107.87</v>
      </c>
      <c r="G18" s="5">
        <f t="shared" si="0"/>
        <v>0.022796982508497265</v>
      </c>
      <c r="H18" s="5">
        <f t="shared" si="1"/>
        <v>0.030245231607629375</v>
      </c>
      <c r="I18" s="5">
        <f t="shared" si="2"/>
        <v>0.0863839079249582</v>
      </c>
      <c r="J18" s="5">
        <f t="shared" si="3"/>
        <v>-0.003049907578558164</v>
      </c>
      <c r="L18" s="16">
        <f t="shared" si="4"/>
        <v>0.005699245627124316</v>
      </c>
      <c r="M18" s="16">
        <f t="shared" si="5"/>
        <v>0.007561307901907344</v>
      </c>
      <c r="N18" s="16">
        <f t="shared" si="6"/>
        <v>0.00863839079249582</v>
      </c>
      <c r="O18" s="16">
        <f t="shared" si="7"/>
        <v>-0.0012199630314232658</v>
      </c>
      <c r="P18" s="17">
        <f t="shared" si="8"/>
        <v>0.020678981290104217</v>
      </c>
      <c r="R18" s="49">
        <v>0.38</v>
      </c>
      <c r="S18" s="49">
        <v>0.225</v>
      </c>
      <c r="T18" s="49">
        <v>0</v>
      </c>
      <c r="U18" s="49">
        <v>0.395</v>
      </c>
      <c r="W18" s="18">
        <f t="shared" si="9"/>
        <v>0.006975876647600163</v>
      </c>
      <c r="X18" s="18">
        <f t="shared" si="10"/>
        <v>0.007168119891008161</v>
      </c>
      <c r="Y18" s="18">
        <f t="shared" si="11"/>
        <v>0.01010691722722011</v>
      </c>
      <c r="Z18" s="18">
        <f t="shared" si="12"/>
        <v>-0.001036968576709776</v>
      </c>
      <c r="AA18" s="19">
        <f t="shared" si="13"/>
        <v>0.023213945189118658</v>
      </c>
      <c r="AC18" s="50">
        <v>0.425</v>
      </c>
      <c r="AD18" s="50">
        <v>0.274</v>
      </c>
      <c r="AE18" s="50">
        <v>0.033</v>
      </c>
      <c r="AF18" s="50">
        <v>0.268</v>
      </c>
      <c r="AH18" s="20">
        <f t="shared" si="14"/>
        <v>0.006816297770040682</v>
      </c>
      <c r="AI18" s="20">
        <f t="shared" si="15"/>
        <v>0.009285286103542218</v>
      </c>
      <c r="AJ18" s="20">
        <f t="shared" si="16"/>
        <v>0.018054236756316264</v>
      </c>
      <c r="AK18" s="20">
        <f t="shared" si="17"/>
        <v>-0.0005642329020332604</v>
      </c>
      <c r="AL18" s="21">
        <f t="shared" si="18"/>
        <v>0.033591587727865906</v>
      </c>
    </row>
    <row r="19" spans="1:38" ht="12.75">
      <c r="A19" s="2">
        <v>38656</v>
      </c>
      <c r="B19" s="4">
        <v>62.15358931552587</v>
      </c>
      <c r="C19" s="4">
        <v>73.81</v>
      </c>
      <c r="D19" s="4">
        <v>33.19699499165276</v>
      </c>
      <c r="E19" s="4">
        <v>107.14</v>
      </c>
      <c r="G19" s="5">
        <f t="shared" si="0"/>
        <v>-0.010350121550701585</v>
      </c>
      <c r="H19" s="5">
        <f t="shared" si="1"/>
        <v>-0.02393546680772285</v>
      </c>
      <c r="I19" s="5">
        <f t="shared" si="2"/>
        <v>-0.051053671601167805</v>
      </c>
      <c r="J19" s="5">
        <f t="shared" si="3"/>
        <v>-0.006767405209974986</v>
      </c>
      <c r="L19" s="16">
        <f t="shared" si="4"/>
        <v>-0.0025875303876753963</v>
      </c>
      <c r="M19" s="16">
        <f t="shared" si="5"/>
        <v>-0.005983866701930712</v>
      </c>
      <c r="N19" s="16">
        <f t="shared" si="6"/>
        <v>-0.0051053671601167805</v>
      </c>
      <c r="O19" s="16">
        <f t="shared" si="7"/>
        <v>-0.0027069620839899945</v>
      </c>
      <c r="P19" s="17">
        <f t="shared" si="8"/>
        <v>-0.016383726333712885</v>
      </c>
      <c r="R19" s="49">
        <v>0.191</v>
      </c>
      <c r="S19" s="49">
        <v>0.215</v>
      </c>
      <c r="T19" s="49">
        <v>0</v>
      </c>
      <c r="U19" s="49">
        <v>0.594</v>
      </c>
      <c r="W19" s="18">
        <f t="shared" si="9"/>
        <v>-0.003933046189266602</v>
      </c>
      <c r="X19" s="18">
        <f t="shared" si="10"/>
        <v>-0.005385480031737641</v>
      </c>
      <c r="Y19" s="18">
        <f t="shared" si="11"/>
        <v>0</v>
      </c>
      <c r="Z19" s="18">
        <f t="shared" si="12"/>
        <v>-0.0026731250579401194</v>
      </c>
      <c r="AA19" s="19">
        <f t="shared" si="13"/>
        <v>-0.011991651278944363</v>
      </c>
      <c r="AC19" s="50">
        <v>0.317</v>
      </c>
      <c r="AD19" s="50">
        <v>0.25</v>
      </c>
      <c r="AE19" s="50">
        <v>0</v>
      </c>
      <c r="AF19" s="50">
        <v>0.433</v>
      </c>
      <c r="AH19" s="20">
        <f t="shared" si="14"/>
        <v>-0.004398801659048174</v>
      </c>
      <c r="AI19" s="20">
        <f t="shared" si="15"/>
        <v>-0.006558317905316061</v>
      </c>
      <c r="AJ19" s="20">
        <f t="shared" si="16"/>
        <v>-0.0016847711628385376</v>
      </c>
      <c r="AK19" s="20">
        <f t="shared" si="17"/>
        <v>-0.0018136645962732964</v>
      </c>
      <c r="AL19" s="21">
        <f t="shared" si="18"/>
        <v>-0.014455555323476067</v>
      </c>
    </row>
    <row r="20" spans="1:38" ht="12.75">
      <c r="A20" s="2">
        <v>38686</v>
      </c>
      <c r="B20" s="4">
        <v>64.93043773328809</v>
      </c>
      <c r="C20" s="4">
        <v>76.06</v>
      </c>
      <c r="D20" s="4">
        <v>34.98473023413641</v>
      </c>
      <c r="E20" s="4">
        <v>106.88</v>
      </c>
      <c r="G20" s="5">
        <f t="shared" si="0"/>
        <v>0.04467720124199759</v>
      </c>
      <c r="H20" s="5">
        <f t="shared" si="1"/>
        <v>0.03048367429887544</v>
      </c>
      <c r="I20" s="5">
        <f t="shared" si="2"/>
        <v>0.05385232136020646</v>
      </c>
      <c r="J20" s="5">
        <f t="shared" si="3"/>
        <v>-0.002426731379503555</v>
      </c>
      <c r="L20" s="16">
        <f t="shared" si="4"/>
        <v>0.011169300310499397</v>
      </c>
      <c r="M20" s="16">
        <f t="shared" si="5"/>
        <v>0.00762091857471886</v>
      </c>
      <c r="N20" s="16">
        <f t="shared" si="6"/>
        <v>0.005385232136020646</v>
      </c>
      <c r="O20" s="16">
        <f t="shared" si="7"/>
        <v>-0.000970692551801422</v>
      </c>
      <c r="P20" s="17">
        <f t="shared" si="8"/>
        <v>0.02320475846943748</v>
      </c>
      <c r="R20" s="49">
        <v>0</v>
      </c>
      <c r="S20" s="49">
        <v>0.222</v>
      </c>
      <c r="T20" s="49">
        <v>0.073</v>
      </c>
      <c r="U20" s="49">
        <v>0.705</v>
      </c>
      <c r="W20" s="18">
        <f t="shared" si="9"/>
        <v>0.00853334543722154</v>
      </c>
      <c r="X20" s="18">
        <f t="shared" si="10"/>
        <v>0.00655398997425822</v>
      </c>
      <c r="Y20" s="18">
        <f t="shared" si="11"/>
        <v>0</v>
      </c>
      <c r="Z20" s="18">
        <f t="shared" si="12"/>
        <v>-0.0014414784394251117</v>
      </c>
      <c r="AA20" s="19">
        <f t="shared" si="13"/>
        <v>0.013645856972054648</v>
      </c>
      <c r="AC20" s="50">
        <v>0</v>
      </c>
      <c r="AD20" s="50">
        <v>0.266</v>
      </c>
      <c r="AE20" s="50">
        <v>0.12</v>
      </c>
      <c r="AF20" s="50">
        <v>0.614</v>
      </c>
      <c r="AH20" s="20">
        <f t="shared" si="14"/>
        <v>0.014162672793713235</v>
      </c>
      <c r="AI20" s="20">
        <f t="shared" si="15"/>
        <v>0.00762091857471886</v>
      </c>
      <c r="AJ20" s="20">
        <f t="shared" si="16"/>
        <v>0</v>
      </c>
      <c r="AK20" s="20">
        <f t="shared" si="17"/>
        <v>-0.0010507746873250393</v>
      </c>
      <c r="AL20" s="21">
        <f t="shared" si="18"/>
        <v>0.020732816681107057</v>
      </c>
    </row>
    <row r="21" spans="1:38" ht="12.75">
      <c r="A21" s="2">
        <v>38716</v>
      </c>
      <c r="B21" s="4">
        <v>65.41061169313957</v>
      </c>
      <c r="C21" s="4">
        <v>78.96</v>
      </c>
      <c r="D21" s="4">
        <v>36.203109158499494</v>
      </c>
      <c r="E21" s="4">
        <v>107.28</v>
      </c>
      <c r="G21" s="5">
        <f t="shared" si="0"/>
        <v>0.0073952059560089545</v>
      </c>
      <c r="H21" s="5">
        <f t="shared" si="1"/>
        <v>0.038127793846962854</v>
      </c>
      <c r="I21" s="5">
        <f t="shared" si="2"/>
        <v>0.03482602027253168</v>
      </c>
      <c r="J21" s="5">
        <f t="shared" si="3"/>
        <v>0.0037425149700598404</v>
      </c>
      <c r="L21" s="16">
        <f t="shared" si="4"/>
        <v>0.0018488014890022386</v>
      </c>
      <c r="M21" s="16">
        <f t="shared" si="5"/>
        <v>0.009531948461740714</v>
      </c>
      <c r="N21" s="16">
        <f t="shared" si="6"/>
        <v>0.003482602027253168</v>
      </c>
      <c r="O21" s="16">
        <f t="shared" si="7"/>
        <v>0.0014970059880239361</v>
      </c>
      <c r="P21" s="17">
        <f t="shared" si="8"/>
        <v>0.016360357966020055</v>
      </c>
      <c r="R21" s="49">
        <v>0.293</v>
      </c>
      <c r="S21" s="49">
        <v>0.165</v>
      </c>
      <c r="T21" s="49">
        <v>0.088</v>
      </c>
      <c r="U21" s="49">
        <v>0.454</v>
      </c>
      <c r="W21" s="18">
        <f t="shared" si="9"/>
        <v>0</v>
      </c>
      <c r="X21" s="18">
        <f t="shared" si="10"/>
        <v>0.008464370234025754</v>
      </c>
      <c r="Y21" s="18">
        <f t="shared" si="11"/>
        <v>0.0025422994798948123</v>
      </c>
      <c r="Z21" s="18">
        <f t="shared" si="12"/>
        <v>0.0026384730538921873</v>
      </c>
      <c r="AA21" s="19">
        <f t="shared" si="13"/>
        <v>0.013645142767812753</v>
      </c>
      <c r="AC21" s="50">
        <v>0.296</v>
      </c>
      <c r="AD21" s="50">
        <v>0.227</v>
      </c>
      <c r="AE21" s="50">
        <v>0.139</v>
      </c>
      <c r="AF21" s="50">
        <v>0.338</v>
      </c>
      <c r="AH21" s="20">
        <f t="shared" si="14"/>
        <v>0</v>
      </c>
      <c r="AI21" s="20">
        <f t="shared" si="15"/>
        <v>0.01014199316329212</v>
      </c>
      <c r="AJ21" s="20">
        <f t="shared" si="16"/>
        <v>0.004179122432703801</v>
      </c>
      <c r="AK21" s="20">
        <f t="shared" si="17"/>
        <v>0.002297904191616742</v>
      </c>
      <c r="AL21" s="21">
        <f t="shared" si="18"/>
        <v>0.016619019787612665</v>
      </c>
    </row>
    <row r="22" spans="1:38" ht="12.75">
      <c r="A22" s="2">
        <v>38748</v>
      </c>
      <c r="B22" s="4">
        <v>64.5756153782827</v>
      </c>
      <c r="C22" s="4">
        <v>80.43</v>
      </c>
      <c r="D22" s="4">
        <v>37.21906643615708</v>
      </c>
      <c r="E22" s="4">
        <v>106.9</v>
      </c>
      <c r="G22" s="5">
        <f t="shared" si="0"/>
        <v>-0.012765456448780466</v>
      </c>
      <c r="H22" s="5">
        <f t="shared" si="1"/>
        <v>0.018617021276595924</v>
      </c>
      <c r="I22" s="5">
        <f t="shared" si="2"/>
        <v>0.02806270790748</v>
      </c>
      <c r="J22" s="5">
        <f t="shared" si="3"/>
        <v>-0.0035421327367635147</v>
      </c>
      <c r="L22" s="16">
        <f t="shared" si="4"/>
        <v>-0.0031913641121951164</v>
      </c>
      <c r="M22" s="16">
        <f t="shared" si="5"/>
        <v>0.004654255319148981</v>
      </c>
      <c r="N22" s="16">
        <f t="shared" si="6"/>
        <v>0.002806270790748</v>
      </c>
      <c r="O22" s="16">
        <f t="shared" si="7"/>
        <v>-0.0014168530947054059</v>
      </c>
      <c r="P22" s="17">
        <f t="shared" si="8"/>
        <v>0.0028523089029964584</v>
      </c>
      <c r="R22" s="49">
        <v>0.366</v>
      </c>
      <c r="S22" s="49">
        <v>0.259</v>
      </c>
      <c r="T22" s="49">
        <v>0.015</v>
      </c>
      <c r="U22" s="49">
        <v>0.36</v>
      </c>
      <c r="W22" s="18">
        <f t="shared" si="9"/>
        <v>-0.0037402787394926764</v>
      </c>
      <c r="X22" s="18">
        <f t="shared" si="10"/>
        <v>0.0030718085106383277</v>
      </c>
      <c r="Y22" s="18">
        <f t="shared" si="11"/>
        <v>0.00246951829585824</v>
      </c>
      <c r="Z22" s="18">
        <f t="shared" si="12"/>
        <v>-0.0016081282624906357</v>
      </c>
      <c r="AA22" s="19">
        <f t="shared" si="13"/>
        <v>0.00019291980451325544</v>
      </c>
      <c r="AC22" s="50">
        <v>0.334</v>
      </c>
      <c r="AD22" s="50">
        <v>0.279</v>
      </c>
      <c r="AE22" s="50">
        <v>0.106</v>
      </c>
      <c r="AF22" s="50">
        <v>0.281</v>
      </c>
      <c r="AH22" s="20">
        <f t="shared" si="14"/>
        <v>-0.003778575108839018</v>
      </c>
      <c r="AI22" s="20">
        <f t="shared" si="15"/>
        <v>0.004226063829787275</v>
      </c>
      <c r="AJ22" s="20">
        <f t="shared" si="16"/>
        <v>0.0039007163991397202</v>
      </c>
      <c r="AK22" s="20">
        <f t="shared" si="17"/>
        <v>-0.001197240865026068</v>
      </c>
      <c r="AL22" s="21">
        <f t="shared" si="18"/>
        <v>0.003150964255061909</v>
      </c>
    </row>
    <row r="23" spans="1:38" ht="12.75">
      <c r="A23" s="2">
        <v>38776</v>
      </c>
      <c r="B23" s="4">
        <v>66.44587909784522</v>
      </c>
      <c r="C23" s="4">
        <v>83.05</v>
      </c>
      <c r="D23" s="4">
        <v>38.291271904083175</v>
      </c>
      <c r="E23" s="4">
        <v>106.98</v>
      </c>
      <c r="G23" s="5">
        <f t="shared" si="0"/>
        <v>0.028962383224790722</v>
      </c>
      <c r="H23" s="5">
        <f t="shared" si="1"/>
        <v>0.03257490985950495</v>
      </c>
      <c r="I23" s="5">
        <f t="shared" si="2"/>
        <v>0.02880796243950079</v>
      </c>
      <c r="J23" s="5">
        <f t="shared" si="3"/>
        <v>0.0007483629560336436</v>
      </c>
      <c r="L23" s="16">
        <f t="shared" si="4"/>
        <v>0.0072405958061976805</v>
      </c>
      <c r="M23" s="16">
        <f t="shared" si="5"/>
        <v>0.008143727464876238</v>
      </c>
      <c r="N23" s="16">
        <f t="shared" si="6"/>
        <v>0.002880796243950079</v>
      </c>
      <c r="O23" s="16">
        <f t="shared" si="7"/>
        <v>0.00029934518241345745</v>
      </c>
      <c r="P23" s="17">
        <f t="shared" si="8"/>
        <v>0.018564464697437458</v>
      </c>
      <c r="R23" s="49">
        <v>0</v>
      </c>
      <c r="S23" s="49">
        <v>0.255</v>
      </c>
      <c r="T23" s="49">
        <v>0.171</v>
      </c>
      <c r="U23" s="49">
        <v>0.574</v>
      </c>
      <c r="W23" s="18">
        <f t="shared" si="9"/>
        <v>0.010600232260273405</v>
      </c>
      <c r="X23" s="18">
        <f t="shared" si="10"/>
        <v>0.008436901653611783</v>
      </c>
      <c r="Y23" s="18">
        <f t="shared" si="11"/>
        <v>0.00043211943659251183</v>
      </c>
      <c r="Z23" s="18">
        <f t="shared" si="12"/>
        <v>0.00026941066417211166</v>
      </c>
      <c r="AA23" s="19">
        <f t="shared" si="13"/>
        <v>0.01973866401464981</v>
      </c>
      <c r="AC23" s="50">
        <v>0.051</v>
      </c>
      <c r="AD23" s="50">
        <v>0.311</v>
      </c>
      <c r="AE23" s="50">
        <v>0.182</v>
      </c>
      <c r="AF23" s="50">
        <v>0.456</v>
      </c>
      <c r="AH23" s="20">
        <f t="shared" si="14"/>
        <v>0.009673435997080102</v>
      </c>
      <c r="AI23" s="20">
        <f t="shared" si="15"/>
        <v>0.009088399850801883</v>
      </c>
      <c r="AJ23" s="20">
        <f t="shared" si="16"/>
        <v>0.0030536440185870836</v>
      </c>
      <c r="AK23" s="20">
        <f t="shared" si="17"/>
        <v>0.00021028999064545386</v>
      </c>
      <c r="AL23" s="21">
        <f t="shared" si="18"/>
        <v>0.022025769857114522</v>
      </c>
    </row>
    <row r="24" spans="1:38" ht="12.75">
      <c r="A24" s="2">
        <v>38807</v>
      </c>
      <c r="B24" s="4">
        <v>65.67607726597325</v>
      </c>
      <c r="C24" s="4">
        <v>85.63</v>
      </c>
      <c r="D24" s="4">
        <v>37.7744758131088</v>
      </c>
      <c r="E24" s="4">
        <v>106.2</v>
      </c>
      <c r="G24" s="5">
        <f t="shared" si="0"/>
        <v>-0.0115853961498259</v>
      </c>
      <c r="H24" s="5">
        <f t="shared" si="1"/>
        <v>0.03106562311860328</v>
      </c>
      <c r="I24" s="5">
        <f t="shared" si="2"/>
        <v>-0.013496446194550815</v>
      </c>
      <c r="J24" s="5">
        <f t="shared" si="3"/>
        <v>-0.007291082445316843</v>
      </c>
      <c r="L24" s="16">
        <f t="shared" si="4"/>
        <v>-0.002896349037456475</v>
      </c>
      <c r="M24" s="16">
        <f t="shared" si="5"/>
        <v>0.00776640577965082</v>
      </c>
      <c r="N24" s="16">
        <f t="shared" si="6"/>
        <v>-0.0013496446194550815</v>
      </c>
      <c r="O24" s="16">
        <f t="shared" si="7"/>
        <v>-0.0029164329781267376</v>
      </c>
      <c r="P24" s="17">
        <f t="shared" si="8"/>
        <v>0.0006039791446125261</v>
      </c>
      <c r="R24" s="49">
        <v>0.427</v>
      </c>
      <c r="S24" s="49">
        <v>0.1</v>
      </c>
      <c r="T24" s="49">
        <v>0.197</v>
      </c>
      <c r="U24" s="49">
        <v>0.276</v>
      </c>
      <c r="W24" s="18">
        <f t="shared" si="9"/>
        <v>0</v>
      </c>
      <c r="X24" s="18">
        <f t="shared" si="10"/>
        <v>0.007921733895243836</v>
      </c>
      <c r="Y24" s="18">
        <f t="shared" si="11"/>
        <v>-0.0023078922992681894</v>
      </c>
      <c r="Z24" s="18">
        <f t="shared" si="12"/>
        <v>-0.0041850813236118676</v>
      </c>
      <c r="AA24" s="19">
        <f t="shared" si="13"/>
        <v>0.0014287602723637794</v>
      </c>
      <c r="AC24" s="50">
        <v>0.362</v>
      </c>
      <c r="AD24" s="50">
        <v>0.202</v>
      </c>
      <c r="AE24" s="50">
        <v>0.199</v>
      </c>
      <c r="AF24" s="50">
        <v>0.237</v>
      </c>
      <c r="AH24" s="20">
        <f t="shared" si="14"/>
        <v>-0.0005908552036411208</v>
      </c>
      <c r="AI24" s="20">
        <f t="shared" si="15"/>
        <v>0.00966140878988562</v>
      </c>
      <c r="AJ24" s="20">
        <f t="shared" si="16"/>
        <v>-0.0024563532074082482</v>
      </c>
      <c r="AK24" s="20">
        <f t="shared" si="17"/>
        <v>-0.0033247335950644806</v>
      </c>
      <c r="AL24" s="21">
        <f t="shared" si="18"/>
        <v>0.0032894667837717706</v>
      </c>
    </row>
    <row r="25" spans="1:38" ht="12.75">
      <c r="A25" s="2">
        <v>38835</v>
      </c>
      <c r="B25" s="4">
        <v>63.33122229259024</v>
      </c>
      <c r="C25" s="4">
        <v>85.45</v>
      </c>
      <c r="D25" s="4">
        <v>37.68999366687777</v>
      </c>
      <c r="E25" s="4">
        <v>105.94</v>
      </c>
      <c r="G25" s="5">
        <f t="shared" si="0"/>
        <v>-0.03570333477571863</v>
      </c>
      <c r="H25" s="5">
        <f t="shared" si="1"/>
        <v>-0.002102067032581978</v>
      </c>
      <c r="I25" s="5">
        <f t="shared" si="2"/>
        <v>-0.0022364875861947686</v>
      </c>
      <c r="J25" s="5">
        <f t="shared" si="3"/>
        <v>-0.0024482109227872417</v>
      </c>
      <c r="L25" s="16">
        <f t="shared" si="4"/>
        <v>-0.008925833693929658</v>
      </c>
      <c r="M25" s="16">
        <f t="shared" si="5"/>
        <v>-0.0005255167581454945</v>
      </c>
      <c r="N25" s="16">
        <f t="shared" si="6"/>
        <v>-0.00022364875861947687</v>
      </c>
      <c r="O25" s="16">
        <f t="shared" si="7"/>
        <v>-0.0009792843691148968</v>
      </c>
      <c r="P25" s="17">
        <f t="shared" si="8"/>
        <v>-0.010654283579809526</v>
      </c>
      <c r="R25" s="49">
        <v>0.084</v>
      </c>
      <c r="S25" s="49">
        <v>0.348</v>
      </c>
      <c r="T25" s="49">
        <v>0.263</v>
      </c>
      <c r="U25" s="49">
        <v>0.305</v>
      </c>
      <c r="W25" s="18">
        <f t="shared" si="9"/>
        <v>-0.015245323949231854</v>
      </c>
      <c r="X25" s="18">
        <f t="shared" si="10"/>
        <v>-0.0002102067032581978</v>
      </c>
      <c r="Y25" s="18">
        <f t="shared" si="11"/>
        <v>-0.00044058805448036944</v>
      </c>
      <c r="Z25" s="18">
        <f t="shared" si="12"/>
        <v>-0.0006757062146892788</v>
      </c>
      <c r="AA25" s="19">
        <f t="shared" si="13"/>
        <v>-0.0165718249216597</v>
      </c>
      <c r="AC25" s="50">
        <v>0.219</v>
      </c>
      <c r="AD25" s="50">
        <v>0.318</v>
      </c>
      <c r="AE25" s="50">
        <v>0.224</v>
      </c>
      <c r="AF25" s="50">
        <v>0.239</v>
      </c>
      <c r="AH25" s="20">
        <f t="shared" si="14"/>
        <v>-0.012924607188810144</v>
      </c>
      <c r="AI25" s="20">
        <f t="shared" si="15"/>
        <v>-0.00042461754058155957</v>
      </c>
      <c r="AJ25" s="20">
        <f t="shared" si="16"/>
        <v>-0.000445061029652759</v>
      </c>
      <c r="AK25" s="20">
        <f t="shared" si="17"/>
        <v>-0.0005802259887005762</v>
      </c>
      <c r="AL25" s="21">
        <f t="shared" si="18"/>
        <v>-0.014374511747745039</v>
      </c>
    </row>
    <row r="26" spans="1:38" ht="12.75">
      <c r="A26" s="2">
        <v>38868</v>
      </c>
      <c r="B26" s="4">
        <v>61.75575497463909</v>
      </c>
      <c r="C26" s="4">
        <v>82.24</v>
      </c>
      <c r="D26" s="4">
        <v>34.8263753413968</v>
      </c>
      <c r="E26" s="4">
        <v>106.5</v>
      </c>
      <c r="G26" s="5">
        <f t="shared" si="0"/>
        <v>-0.02487662895044873</v>
      </c>
      <c r="H26" s="5">
        <f t="shared" si="1"/>
        <v>-0.037565827969572974</v>
      </c>
      <c r="I26" s="5">
        <f t="shared" si="2"/>
        <v>-0.07597821190396059</v>
      </c>
      <c r="J26" s="5">
        <f t="shared" si="3"/>
        <v>0.005286010949594022</v>
      </c>
      <c r="L26" s="16">
        <f t="shared" si="4"/>
        <v>-0.006219157237612183</v>
      </c>
      <c r="M26" s="16">
        <f t="shared" si="5"/>
        <v>-0.009391456992393243</v>
      </c>
      <c r="N26" s="16">
        <f t="shared" si="6"/>
        <v>-0.007597821190396059</v>
      </c>
      <c r="O26" s="16">
        <f t="shared" si="7"/>
        <v>0.002114404379837609</v>
      </c>
      <c r="P26" s="17">
        <f t="shared" si="8"/>
        <v>-0.021094031040563874</v>
      </c>
      <c r="R26" s="49">
        <v>0</v>
      </c>
      <c r="S26" s="49">
        <v>0.259</v>
      </c>
      <c r="T26" s="49">
        <v>0</v>
      </c>
      <c r="U26" s="49">
        <v>0.741</v>
      </c>
      <c r="W26" s="18">
        <f t="shared" si="9"/>
        <v>-0.0020896368318376935</v>
      </c>
      <c r="X26" s="18">
        <f t="shared" si="10"/>
        <v>-0.013072908133411394</v>
      </c>
      <c r="Y26" s="18">
        <f t="shared" si="11"/>
        <v>-0.019982269730741638</v>
      </c>
      <c r="Z26" s="18">
        <f t="shared" si="12"/>
        <v>0.0016122333396261768</v>
      </c>
      <c r="AA26" s="19">
        <f t="shared" si="13"/>
        <v>-0.03353258135636455</v>
      </c>
      <c r="AC26" s="50">
        <v>0</v>
      </c>
      <c r="AD26" s="50">
        <v>0.341</v>
      </c>
      <c r="AE26" s="50">
        <v>0</v>
      </c>
      <c r="AF26" s="50">
        <v>0.659</v>
      </c>
      <c r="AH26" s="20">
        <f t="shared" si="14"/>
        <v>-0.005447981740148272</v>
      </c>
      <c r="AI26" s="20">
        <f t="shared" si="15"/>
        <v>-0.011945933294324206</v>
      </c>
      <c r="AJ26" s="20">
        <f t="shared" si="16"/>
        <v>-0.01701911946648717</v>
      </c>
      <c r="AK26" s="20">
        <f t="shared" si="17"/>
        <v>0.0012633566169529713</v>
      </c>
      <c r="AL26" s="21">
        <f t="shared" si="18"/>
        <v>-0.033149677884006676</v>
      </c>
    </row>
    <row r="27" spans="1:38" ht="12.75">
      <c r="A27" s="2">
        <v>38898</v>
      </c>
      <c r="B27" s="4">
        <v>61.95686151922475</v>
      </c>
      <c r="C27" s="4">
        <v>83.38</v>
      </c>
      <c r="D27" s="4">
        <v>34.05751797436699</v>
      </c>
      <c r="E27" s="4">
        <v>106.21</v>
      </c>
      <c r="G27" s="5">
        <f t="shared" si="0"/>
        <v>0.0032564826495644628</v>
      </c>
      <c r="H27" s="5">
        <f t="shared" si="1"/>
        <v>0.013861867704280106</v>
      </c>
      <c r="I27" s="5">
        <f t="shared" si="2"/>
        <v>-0.02207687017362092</v>
      </c>
      <c r="J27" s="5">
        <f t="shared" si="3"/>
        <v>-0.0027230046948357733</v>
      </c>
      <c r="L27" s="16">
        <f t="shared" si="4"/>
        <v>0.0008141206623911157</v>
      </c>
      <c r="M27" s="16">
        <f t="shared" si="5"/>
        <v>0.0034654669260700266</v>
      </c>
      <c r="N27" s="16">
        <f t="shared" si="6"/>
        <v>-0.002207687017362092</v>
      </c>
      <c r="O27" s="16">
        <f t="shared" si="7"/>
        <v>-0.0010892018779343094</v>
      </c>
      <c r="P27" s="17">
        <f t="shared" si="8"/>
        <v>0.0009826986931647408</v>
      </c>
      <c r="R27" s="49">
        <v>0.598</v>
      </c>
      <c r="S27" s="49">
        <v>0.149</v>
      </c>
      <c r="T27" s="49">
        <v>0</v>
      </c>
      <c r="U27" s="49">
        <v>0.253</v>
      </c>
      <c r="W27" s="18">
        <f t="shared" si="9"/>
        <v>0</v>
      </c>
      <c r="X27" s="18">
        <f t="shared" si="10"/>
        <v>0.0035902237354085475</v>
      </c>
      <c r="Y27" s="18">
        <f t="shared" si="11"/>
        <v>0</v>
      </c>
      <c r="Z27" s="18">
        <f t="shared" si="12"/>
        <v>-0.002017746478873308</v>
      </c>
      <c r="AA27" s="19">
        <f t="shared" si="13"/>
        <v>0.0015724772565352393</v>
      </c>
      <c r="AC27" s="50">
        <v>0.533</v>
      </c>
      <c r="AD27" s="50">
        <v>0.237</v>
      </c>
      <c r="AE27" s="50">
        <v>0.008</v>
      </c>
      <c r="AF27" s="50">
        <v>0.222</v>
      </c>
      <c r="AH27" s="20">
        <f t="shared" si="14"/>
        <v>0</v>
      </c>
      <c r="AI27" s="20">
        <f t="shared" si="15"/>
        <v>0.004726896887159516</v>
      </c>
      <c r="AJ27" s="20">
        <f t="shared" si="16"/>
        <v>0</v>
      </c>
      <c r="AK27" s="20">
        <f t="shared" si="17"/>
        <v>-0.0017944600938967748</v>
      </c>
      <c r="AL27" s="21">
        <f t="shared" si="18"/>
        <v>0.0029324367932627416</v>
      </c>
    </row>
    <row r="28" spans="1:38" ht="12.75">
      <c r="A28" s="2">
        <v>38929</v>
      </c>
      <c r="B28" s="4">
        <v>63.35135982443765</v>
      </c>
      <c r="C28" s="4">
        <v>86.09</v>
      </c>
      <c r="D28" s="4">
        <v>35.23003370170076</v>
      </c>
      <c r="E28" s="4">
        <v>106.93</v>
      </c>
      <c r="G28" s="5">
        <f t="shared" si="0"/>
        <v>0.022507568508456366</v>
      </c>
      <c r="H28" s="5">
        <f t="shared" si="1"/>
        <v>0.032501798992564224</v>
      </c>
      <c r="I28" s="5">
        <f t="shared" si="2"/>
        <v>0.03442751548178746</v>
      </c>
      <c r="J28" s="5">
        <f t="shared" si="3"/>
        <v>0.006779022690895475</v>
      </c>
      <c r="L28" s="16">
        <f t="shared" si="4"/>
        <v>0.0056268921271140915</v>
      </c>
      <c r="M28" s="16">
        <f t="shared" si="5"/>
        <v>0.008125449748141056</v>
      </c>
      <c r="N28" s="16">
        <f t="shared" si="6"/>
        <v>0.0034427515481787463</v>
      </c>
      <c r="O28" s="16">
        <f t="shared" si="7"/>
        <v>0.0027116090763581904</v>
      </c>
      <c r="P28" s="17">
        <f t="shared" si="8"/>
        <v>0.019906702499792085</v>
      </c>
      <c r="R28" s="49">
        <v>0.56</v>
      </c>
      <c r="S28" s="49">
        <v>0.088</v>
      </c>
      <c r="T28" s="49">
        <v>0.026</v>
      </c>
      <c r="U28" s="49">
        <v>0.326</v>
      </c>
      <c r="W28" s="18">
        <f t="shared" si="9"/>
        <v>0.013459525968056905</v>
      </c>
      <c r="X28" s="18">
        <f t="shared" si="10"/>
        <v>0.0048427680498920695</v>
      </c>
      <c r="Y28" s="18">
        <f t="shared" si="11"/>
        <v>0</v>
      </c>
      <c r="Z28" s="18">
        <f t="shared" si="12"/>
        <v>0.0017150927407965553</v>
      </c>
      <c r="AA28" s="19">
        <f t="shared" si="13"/>
        <v>0.02001738675874553</v>
      </c>
      <c r="AC28" s="50">
        <v>0.468</v>
      </c>
      <c r="AD28" s="50">
        <v>0.163</v>
      </c>
      <c r="AE28" s="50">
        <v>0.087</v>
      </c>
      <c r="AF28" s="50">
        <v>0.282</v>
      </c>
      <c r="AH28" s="20">
        <f t="shared" si="14"/>
        <v>0.011996534015007243</v>
      </c>
      <c r="AI28" s="20">
        <f t="shared" si="15"/>
        <v>0.007702926361237721</v>
      </c>
      <c r="AJ28" s="20">
        <f t="shared" si="16"/>
        <v>0.0002754201238542997</v>
      </c>
      <c r="AK28" s="20">
        <f t="shared" si="17"/>
        <v>0.0015049430373787955</v>
      </c>
      <c r="AL28" s="21">
        <f t="shared" si="18"/>
        <v>0.02147982353747806</v>
      </c>
    </row>
    <row r="29" spans="1:38" ht="12.75">
      <c r="A29" s="2">
        <v>38960</v>
      </c>
      <c r="B29" s="4">
        <v>64.53402077962659</v>
      </c>
      <c r="C29" s="4">
        <v>89.07</v>
      </c>
      <c r="D29" s="4">
        <v>36.18467307241622</v>
      </c>
      <c r="E29" s="4">
        <v>107.65</v>
      </c>
      <c r="G29" s="5">
        <f t="shared" si="0"/>
        <v>0.018668280498893575</v>
      </c>
      <c r="H29" s="5">
        <f t="shared" si="1"/>
        <v>0.03461493785573233</v>
      </c>
      <c r="I29" s="5">
        <f t="shared" si="2"/>
        <v>0.02709731642037494</v>
      </c>
      <c r="J29" s="5">
        <f t="shared" si="3"/>
        <v>0.00673337697559151</v>
      </c>
      <c r="L29" s="16">
        <f t="shared" si="4"/>
        <v>0.004667070124723394</v>
      </c>
      <c r="M29" s="16">
        <f t="shared" si="5"/>
        <v>0.008653734463933083</v>
      </c>
      <c r="N29" s="16">
        <f t="shared" si="6"/>
        <v>0.0027097316420374943</v>
      </c>
      <c r="O29" s="16">
        <f t="shared" si="7"/>
        <v>0.002693350790236604</v>
      </c>
      <c r="P29" s="17">
        <f t="shared" si="8"/>
        <v>0.01872388702093057</v>
      </c>
      <c r="R29" s="49">
        <v>0.526</v>
      </c>
      <c r="S29" s="49">
        <v>0</v>
      </c>
      <c r="T29" s="49">
        <v>0</v>
      </c>
      <c r="U29" s="49">
        <v>0.474</v>
      </c>
      <c r="W29" s="18">
        <f t="shared" si="9"/>
        <v>0.010454237079380403</v>
      </c>
      <c r="X29" s="18">
        <f t="shared" si="10"/>
        <v>0.003046114531304445</v>
      </c>
      <c r="Y29" s="18">
        <f t="shared" si="11"/>
        <v>0.0007045302269297484</v>
      </c>
      <c r="Z29" s="18">
        <f t="shared" si="12"/>
        <v>0.0021950808940428322</v>
      </c>
      <c r="AA29" s="19">
        <f t="shared" si="13"/>
        <v>0.016399962731657426</v>
      </c>
      <c r="AC29" s="50">
        <v>0.542</v>
      </c>
      <c r="AD29" s="50">
        <v>0.049</v>
      </c>
      <c r="AE29" s="50">
        <v>0.029</v>
      </c>
      <c r="AF29" s="50">
        <v>0.38</v>
      </c>
      <c r="AH29" s="20">
        <f t="shared" si="14"/>
        <v>0.008736755273482194</v>
      </c>
      <c r="AI29" s="20">
        <f t="shared" si="15"/>
        <v>0.00564223487048437</v>
      </c>
      <c r="AJ29" s="20">
        <f t="shared" si="16"/>
        <v>0.0023574665285726196</v>
      </c>
      <c r="AK29" s="20">
        <f t="shared" si="17"/>
        <v>0.0018988123071168055</v>
      </c>
      <c r="AL29" s="21">
        <f t="shared" si="18"/>
        <v>0.018635268979655988</v>
      </c>
    </row>
    <row r="30" spans="1:38" ht="12.75">
      <c r="A30" s="2">
        <v>38989</v>
      </c>
      <c r="B30" s="4">
        <v>66.84555283718728</v>
      </c>
      <c r="C30" s="4">
        <v>90.5</v>
      </c>
      <c r="D30" s="4">
        <v>37.61344803093679</v>
      </c>
      <c r="E30" s="4">
        <v>107.84</v>
      </c>
      <c r="G30" s="5">
        <f t="shared" si="0"/>
        <v>0.03581881354416483</v>
      </c>
      <c r="H30" s="5">
        <f t="shared" si="1"/>
        <v>0.01605478836869878</v>
      </c>
      <c r="I30" s="5">
        <f t="shared" si="2"/>
        <v>0.03948563955963258</v>
      </c>
      <c r="J30" s="5">
        <f t="shared" si="3"/>
        <v>0.001764979098931807</v>
      </c>
      <c r="L30" s="16">
        <f t="shared" si="4"/>
        <v>0.008954703386041207</v>
      </c>
      <c r="M30" s="16">
        <f t="shared" si="5"/>
        <v>0.004013697092174695</v>
      </c>
      <c r="N30" s="16">
        <f t="shared" si="6"/>
        <v>0.003948563955963258</v>
      </c>
      <c r="O30" s="16">
        <f t="shared" si="7"/>
        <v>0.0007059916395727229</v>
      </c>
      <c r="P30" s="17">
        <f t="shared" si="8"/>
        <v>0.017622956073751885</v>
      </c>
      <c r="R30" s="49">
        <v>0</v>
      </c>
      <c r="S30" s="49">
        <v>0.327</v>
      </c>
      <c r="T30" s="49">
        <v>0.097</v>
      </c>
      <c r="U30" s="49">
        <v>0.576</v>
      </c>
      <c r="W30" s="18">
        <f t="shared" si="9"/>
        <v>0.0188406959242307</v>
      </c>
      <c r="X30" s="18">
        <f t="shared" si="10"/>
        <v>0</v>
      </c>
      <c r="Y30" s="18">
        <f t="shared" si="11"/>
        <v>0</v>
      </c>
      <c r="Z30" s="18">
        <f t="shared" si="12"/>
        <v>0.0008366000928936765</v>
      </c>
      <c r="AA30" s="19">
        <f t="shared" si="13"/>
        <v>0.019677296017124375</v>
      </c>
      <c r="AC30" s="50">
        <v>0</v>
      </c>
      <c r="AD30" s="50">
        <v>0.369</v>
      </c>
      <c r="AE30" s="50">
        <v>0.17</v>
      </c>
      <c r="AF30" s="50">
        <v>0.461</v>
      </c>
      <c r="AH30" s="20">
        <f t="shared" si="14"/>
        <v>0.01941379694093734</v>
      </c>
      <c r="AI30" s="20">
        <f t="shared" si="15"/>
        <v>0.0007866846300662402</v>
      </c>
      <c r="AJ30" s="20">
        <f t="shared" si="16"/>
        <v>0.0011450835472293448</v>
      </c>
      <c r="AK30" s="20">
        <f t="shared" si="17"/>
        <v>0.0006706920575940867</v>
      </c>
      <c r="AL30" s="21">
        <f t="shared" si="18"/>
        <v>0.02201625717582701</v>
      </c>
    </row>
    <row r="31" spans="1:38" ht="12.75">
      <c r="A31" s="2">
        <v>39021</v>
      </c>
      <c r="B31" s="4">
        <v>68.57814336075207</v>
      </c>
      <c r="C31" s="4">
        <v>93</v>
      </c>
      <c r="D31" s="4">
        <v>39.38895417156287</v>
      </c>
      <c r="E31" s="4">
        <v>107.85</v>
      </c>
      <c r="G31" s="5">
        <f t="shared" si="0"/>
        <v>0.025919308765158577</v>
      </c>
      <c r="H31" s="5">
        <f t="shared" si="1"/>
        <v>0.027624309392265234</v>
      </c>
      <c r="I31" s="5">
        <f t="shared" si="2"/>
        <v>0.0472040249850465</v>
      </c>
      <c r="J31" s="5">
        <f t="shared" si="3"/>
        <v>9.272997032638841E-05</v>
      </c>
      <c r="L31" s="16">
        <f t="shared" si="4"/>
        <v>0.006479827191289644</v>
      </c>
      <c r="M31" s="16">
        <f t="shared" si="5"/>
        <v>0.0069060773480663085</v>
      </c>
      <c r="N31" s="16">
        <f t="shared" si="6"/>
        <v>0.00472040249850465</v>
      </c>
      <c r="O31" s="16">
        <f t="shared" si="7"/>
        <v>3.709198813055537E-05</v>
      </c>
      <c r="P31" s="17">
        <f t="shared" si="8"/>
        <v>0.018143399025991158</v>
      </c>
      <c r="R31" s="49">
        <v>0</v>
      </c>
      <c r="S31" s="49">
        <v>0.358</v>
      </c>
      <c r="T31" s="49">
        <v>0.027</v>
      </c>
      <c r="U31" s="49">
        <v>0.615</v>
      </c>
      <c r="W31" s="18">
        <f t="shared" si="9"/>
        <v>0</v>
      </c>
      <c r="X31" s="18">
        <f t="shared" si="10"/>
        <v>0.009033149171270731</v>
      </c>
      <c r="Y31" s="18">
        <f t="shared" si="11"/>
        <v>0.004578790423549511</v>
      </c>
      <c r="Z31" s="18">
        <f t="shared" si="12"/>
        <v>5.341246290799972E-05</v>
      </c>
      <c r="AA31" s="19">
        <f t="shared" si="13"/>
        <v>0.013665352057728241</v>
      </c>
      <c r="AC31" s="50">
        <v>0</v>
      </c>
      <c r="AD31" s="50">
        <v>0.374</v>
      </c>
      <c r="AE31" s="50">
        <v>0.079</v>
      </c>
      <c r="AF31" s="50">
        <v>0.547</v>
      </c>
      <c r="AH31" s="20">
        <f t="shared" si="14"/>
        <v>0</v>
      </c>
      <c r="AI31" s="20">
        <f t="shared" si="15"/>
        <v>0.01019337016574587</v>
      </c>
      <c r="AJ31" s="20">
        <f t="shared" si="16"/>
        <v>0.008024684247457906</v>
      </c>
      <c r="AK31" s="20">
        <f t="shared" si="17"/>
        <v>4.274851632046506E-05</v>
      </c>
      <c r="AL31" s="21">
        <f t="shared" si="18"/>
        <v>0.01826080292952424</v>
      </c>
    </row>
    <row r="32" spans="1:38" ht="12.75">
      <c r="A32" s="2">
        <v>39051</v>
      </c>
      <c r="B32" s="4">
        <v>66.97386312131741</v>
      </c>
      <c r="C32" s="4">
        <v>93.47</v>
      </c>
      <c r="D32" s="4">
        <v>41.04849675177519</v>
      </c>
      <c r="E32" s="4">
        <v>108.3</v>
      </c>
      <c r="G32" s="5">
        <f t="shared" si="0"/>
        <v>-0.02339346271005649</v>
      </c>
      <c r="H32" s="5">
        <f t="shared" si="1"/>
        <v>0.005053763440860282</v>
      </c>
      <c r="I32" s="5">
        <f t="shared" si="2"/>
        <v>0.04213218185443557</v>
      </c>
      <c r="J32" s="5">
        <f t="shared" si="3"/>
        <v>0.004172461752433909</v>
      </c>
      <c r="L32" s="16">
        <f t="shared" si="4"/>
        <v>-0.005848365677514122</v>
      </c>
      <c r="M32" s="16">
        <f t="shared" si="5"/>
        <v>0.0012634408602150704</v>
      </c>
      <c r="N32" s="16">
        <f t="shared" si="6"/>
        <v>0.004213218185443557</v>
      </c>
      <c r="O32" s="16">
        <f t="shared" si="7"/>
        <v>0.0016689847009735638</v>
      </c>
      <c r="P32" s="17">
        <f t="shared" si="8"/>
        <v>0.0012972780691180685</v>
      </c>
      <c r="R32" s="49">
        <v>0.314</v>
      </c>
      <c r="S32" s="49">
        <v>0.306</v>
      </c>
      <c r="T32" s="49">
        <v>0.019</v>
      </c>
      <c r="U32" s="49">
        <v>0.361</v>
      </c>
      <c r="W32" s="18">
        <f t="shared" si="9"/>
        <v>0</v>
      </c>
      <c r="X32" s="18">
        <f t="shared" si="10"/>
        <v>0.0018092473118279807</v>
      </c>
      <c r="Y32" s="18">
        <f t="shared" si="11"/>
        <v>0.0011375689100697603</v>
      </c>
      <c r="Z32" s="18">
        <f t="shared" si="12"/>
        <v>0.002566063977746854</v>
      </c>
      <c r="AA32" s="19">
        <f t="shared" si="13"/>
        <v>0.0055128801996445955</v>
      </c>
      <c r="AC32" s="50">
        <v>0.307</v>
      </c>
      <c r="AD32" s="50">
        <v>0.303</v>
      </c>
      <c r="AE32" s="50">
        <v>0.11</v>
      </c>
      <c r="AF32" s="50">
        <v>0.28</v>
      </c>
      <c r="AH32" s="20">
        <f t="shared" si="14"/>
        <v>0</v>
      </c>
      <c r="AI32" s="20">
        <f t="shared" si="15"/>
        <v>0.0018901075268817453</v>
      </c>
      <c r="AJ32" s="20">
        <f t="shared" si="16"/>
        <v>0.00332844236650041</v>
      </c>
      <c r="AK32" s="20">
        <f t="shared" si="17"/>
        <v>0.0022823365785813485</v>
      </c>
      <c r="AL32" s="21">
        <f t="shared" si="18"/>
        <v>0.007500886471963503</v>
      </c>
    </row>
    <row r="33" spans="1:38" ht="12.75">
      <c r="A33" s="2">
        <v>39080</v>
      </c>
      <c r="B33" s="4">
        <v>68.77083964837828</v>
      </c>
      <c r="C33" s="4">
        <v>96.82</v>
      </c>
      <c r="D33" s="4">
        <v>42.95998787511367</v>
      </c>
      <c r="E33" s="4">
        <v>107.64</v>
      </c>
      <c r="G33" s="5">
        <f t="shared" si="0"/>
        <v>0.026831012029361556</v>
      </c>
      <c r="H33" s="5">
        <f t="shared" si="1"/>
        <v>0.0358403765914197</v>
      </c>
      <c r="I33" s="5">
        <f t="shared" si="2"/>
        <v>0.046566653461087126</v>
      </c>
      <c r="J33" s="5">
        <f t="shared" si="3"/>
        <v>-0.006094182825484684</v>
      </c>
      <c r="L33" s="16">
        <f t="shared" si="4"/>
        <v>0.006707753007340389</v>
      </c>
      <c r="M33" s="16">
        <f t="shared" si="5"/>
        <v>0.008960094147854925</v>
      </c>
      <c r="N33" s="16">
        <f t="shared" si="6"/>
        <v>0.004656665346108713</v>
      </c>
      <c r="O33" s="16">
        <f t="shared" si="7"/>
        <v>-0.002437673130193874</v>
      </c>
      <c r="P33" s="17">
        <f t="shared" si="8"/>
        <v>0.01788683937111015</v>
      </c>
      <c r="R33" s="49">
        <v>0.249</v>
      </c>
      <c r="S33" s="49">
        <v>0.289</v>
      </c>
      <c r="T33" s="49">
        <v>0.009</v>
      </c>
      <c r="U33" s="49">
        <v>0.453</v>
      </c>
      <c r="W33" s="18">
        <f t="shared" si="9"/>
        <v>0.008424937777219529</v>
      </c>
      <c r="X33" s="18">
        <f t="shared" si="10"/>
        <v>0.010967155236974427</v>
      </c>
      <c r="Y33" s="18">
        <f t="shared" si="11"/>
        <v>0.0008847664157606553</v>
      </c>
      <c r="Z33" s="18">
        <f t="shared" si="12"/>
        <v>-0.002199999999999971</v>
      </c>
      <c r="AA33" s="19">
        <f t="shared" si="13"/>
        <v>0.018076859429954642</v>
      </c>
      <c r="AC33" s="50">
        <v>0.267</v>
      </c>
      <c r="AD33" s="50">
        <v>0.293</v>
      </c>
      <c r="AE33" s="50">
        <v>0.075</v>
      </c>
      <c r="AF33" s="50">
        <v>0.365</v>
      </c>
      <c r="AH33" s="20">
        <f t="shared" si="14"/>
        <v>0.008237120693013997</v>
      </c>
      <c r="AI33" s="20">
        <f t="shared" si="15"/>
        <v>0.010859634107200169</v>
      </c>
      <c r="AJ33" s="20">
        <f t="shared" si="16"/>
        <v>0.005122331880719584</v>
      </c>
      <c r="AK33" s="20">
        <f t="shared" si="17"/>
        <v>-0.0017063711911357118</v>
      </c>
      <c r="AL33" s="21">
        <f t="shared" si="18"/>
        <v>0.022512715489798038</v>
      </c>
    </row>
    <row r="34" spans="1:38" ht="12.75">
      <c r="A34" s="2">
        <v>39113</v>
      </c>
      <c r="B34" s="4">
        <v>70.53722179585571</v>
      </c>
      <c r="C34" s="4">
        <v>99.04</v>
      </c>
      <c r="D34" s="4">
        <v>44.12125863392172</v>
      </c>
      <c r="E34" s="4">
        <v>107.65</v>
      </c>
      <c r="G34" s="5">
        <f t="shared" si="0"/>
        <v>0.02568504552960027</v>
      </c>
      <c r="H34" s="5">
        <f t="shared" si="1"/>
        <v>0.02292914687048153</v>
      </c>
      <c r="I34" s="5">
        <f t="shared" si="2"/>
        <v>0.027031449873401003</v>
      </c>
      <c r="J34" s="5">
        <f t="shared" si="3"/>
        <v>9.290226681546443E-05</v>
      </c>
      <c r="L34" s="16">
        <f t="shared" si="4"/>
        <v>0.0064212613824000675</v>
      </c>
      <c r="M34" s="16">
        <f t="shared" si="5"/>
        <v>0.005732286717620383</v>
      </c>
      <c r="N34" s="16">
        <f t="shared" si="6"/>
        <v>0.0027031449873401005</v>
      </c>
      <c r="O34" s="16">
        <f t="shared" si="7"/>
        <v>3.7160906726185776E-05</v>
      </c>
      <c r="P34" s="17">
        <f t="shared" si="8"/>
        <v>0.014893853994086735</v>
      </c>
      <c r="R34" s="49">
        <v>0.124</v>
      </c>
      <c r="S34" s="49">
        <v>0.312</v>
      </c>
      <c r="T34" s="49">
        <v>0</v>
      </c>
      <c r="U34" s="49">
        <v>0.564</v>
      </c>
      <c r="W34" s="18">
        <f t="shared" si="9"/>
        <v>0.006395576336870467</v>
      </c>
      <c r="X34" s="18">
        <f t="shared" si="10"/>
        <v>0.006626523445569162</v>
      </c>
      <c r="Y34" s="18">
        <f t="shared" si="11"/>
        <v>0.000243283048860609</v>
      </c>
      <c r="Z34" s="18">
        <f t="shared" si="12"/>
        <v>4.208472686740539E-05</v>
      </c>
      <c r="AA34" s="19">
        <f t="shared" si="13"/>
        <v>0.013307467558167644</v>
      </c>
      <c r="AC34" s="50">
        <v>0.212</v>
      </c>
      <c r="AD34" s="50">
        <v>0.308</v>
      </c>
      <c r="AE34" s="50">
        <v>0.016</v>
      </c>
      <c r="AF34" s="50">
        <v>0.464</v>
      </c>
      <c r="AH34" s="20">
        <f t="shared" si="14"/>
        <v>0.006857907156403272</v>
      </c>
      <c r="AI34" s="20">
        <f t="shared" si="15"/>
        <v>0.006718240033051088</v>
      </c>
      <c r="AJ34" s="20">
        <f t="shared" si="16"/>
        <v>0.002027358740505075</v>
      </c>
      <c r="AK34" s="20">
        <f t="shared" si="17"/>
        <v>3.390932738764452E-05</v>
      </c>
      <c r="AL34" s="21">
        <f t="shared" si="18"/>
        <v>0.01563741525734708</v>
      </c>
    </row>
    <row r="35" spans="1:38" ht="12.75">
      <c r="A35" s="2">
        <v>39141</v>
      </c>
      <c r="B35" s="4">
        <v>68.73392830131598</v>
      </c>
      <c r="C35" s="4">
        <v>97.62</v>
      </c>
      <c r="D35" s="4">
        <v>43.253668128876114</v>
      </c>
      <c r="E35" s="4">
        <v>108.41</v>
      </c>
      <c r="G35" s="5">
        <f t="shared" si="0"/>
        <v>-0.025565133536995632</v>
      </c>
      <c r="H35" s="5">
        <f t="shared" si="1"/>
        <v>-0.01433764135702753</v>
      </c>
      <c r="I35" s="5">
        <f t="shared" si="2"/>
        <v>-0.019663775057826127</v>
      </c>
      <c r="J35" s="5">
        <f t="shared" si="3"/>
        <v>0.007059916395726784</v>
      </c>
      <c r="L35" s="16">
        <f t="shared" si="4"/>
        <v>-0.006391283384248908</v>
      </c>
      <c r="M35" s="16">
        <f t="shared" si="5"/>
        <v>-0.0035844103392568827</v>
      </c>
      <c r="N35" s="16">
        <f t="shared" si="6"/>
        <v>-0.001966377505782613</v>
      </c>
      <c r="O35" s="16">
        <f t="shared" si="7"/>
        <v>0.002823966558290714</v>
      </c>
      <c r="P35" s="17">
        <f t="shared" si="8"/>
        <v>-0.00911810467099769</v>
      </c>
      <c r="R35" s="49">
        <v>0.371</v>
      </c>
      <c r="S35" s="49">
        <v>0.235</v>
      </c>
      <c r="T35" s="49">
        <v>0.067</v>
      </c>
      <c r="U35" s="49">
        <v>0.327</v>
      </c>
      <c r="W35" s="18">
        <f t="shared" si="9"/>
        <v>-0.0031700765585874584</v>
      </c>
      <c r="X35" s="18">
        <f t="shared" si="10"/>
        <v>-0.004473344103392589</v>
      </c>
      <c r="Y35" s="18">
        <f t="shared" si="11"/>
        <v>0</v>
      </c>
      <c r="Z35" s="18">
        <f t="shared" si="12"/>
        <v>0.0039817928471899055</v>
      </c>
      <c r="AA35" s="19">
        <f t="shared" si="13"/>
        <v>-0.0036616278147901422</v>
      </c>
      <c r="AC35" s="50">
        <v>0.318</v>
      </c>
      <c r="AD35" s="50">
        <v>0.284</v>
      </c>
      <c r="AE35" s="50">
        <v>0.166</v>
      </c>
      <c r="AF35" s="50">
        <v>0.232</v>
      </c>
      <c r="AH35" s="20">
        <f t="shared" si="14"/>
        <v>-0.005419808309843074</v>
      </c>
      <c r="AI35" s="20">
        <f t="shared" si="15"/>
        <v>-0.004415993537964479</v>
      </c>
      <c r="AJ35" s="20">
        <f t="shared" si="16"/>
        <v>-0.00031462040092521804</v>
      </c>
      <c r="AK35" s="20">
        <f t="shared" si="17"/>
        <v>0.003275801207617228</v>
      </c>
      <c r="AL35" s="21">
        <f t="shared" si="18"/>
        <v>-0.006874621041115543</v>
      </c>
    </row>
    <row r="36" spans="1:38" ht="12.75">
      <c r="A36" s="2">
        <v>39171</v>
      </c>
      <c r="B36" s="4">
        <v>68.45929143884354</v>
      </c>
      <c r="C36" s="4">
        <v>100.41</v>
      </c>
      <c r="D36" s="4">
        <v>44.07909519886151</v>
      </c>
      <c r="E36" s="4">
        <v>108.19</v>
      </c>
      <c r="G36" s="5">
        <f t="shared" si="0"/>
        <v>-0.0039956520638322335</v>
      </c>
      <c r="H36" s="5">
        <f t="shared" si="1"/>
        <v>0.028580208973570942</v>
      </c>
      <c r="I36" s="5">
        <f t="shared" si="2"/>
        <v>0.019083400453483</v>
      </c>
      <c r="J36" s="5">
        <f t="shared" si="3"/>
        <v>-0.0020293330873535353</v>
      </c>
      <c r="L36" s="16">
        <f t="shared" si="4"/>
        <v>-0.0009989130159580584</v>
      </c>
      <c r="M36" s="16">
        <f t="shared" si="5"/>
        <v>0.0071450522433927355</v>
      </c>
      <c r="N36" s="16">
        <f t="shared" si="6"/>
        <v>0.0019083400453483003</v>
      </c>
      <c r="O36" s="16">
        <f t="shared" si="7"/>
        <v>-0.0008117332349414142</v>
      </c>
      <c r="P36" s="17">
        <f t="shared" si="8"/>
        <v>0.007242746037841563</v>
      </c>
      <c r="R36" s="49">
        <v>0</v>
      </c>
      <c r="S36" s="49">
        <v>0.299</v>
      </c>
      <c r="T36" s="49">
        <v>0.012</v>
      </c>
      <c r="U36" s="49">
        <v>0.689</v>
      </c>
      <c r="W36" s="18">
        <f t="shared" si="9"/>
        <v>-0.0014823869156817585</v>
      </c>
      <c r="X36" s="18">
        <f t="shared" si="10"/>
        <v>0.006716349108789171</v>
      </c>
      <c r="Y36" s="18">
        <f t="shared" si="11"/>
        <v>0.0012785878303833611</v>
      </c>
      <c r="Z36" s="18">
        <f t="shared" si="12"/>
        <v>-0.000663591919564606</v>
      </c>
      <c r="AA36" s="19">
        <f t="shared" si="13"/>
        <v>0.0058489581039261685</v>
      </c>
      <c r="AC36" s="50">
        <v>0.119</v>
      </c>
      <c r="AD36" s="50">
        <v>0.299</v>
      </c>
      <c r="AE36" s="50">
        <v>0</v>
      </c>
      <c r="AF36" s="50">
        <v>0.582</v>
      </c>
      <c r="AH36" s="20">
        <f t="shared" si="14"/>
        <v>-0.0012706173562986502</v>
      </c>
      <c r="AI36" s="20">
        <f t="shared" si="15"/>
        <v>0.008116779348494146</v>
      </c>
      <c r="AJ36" s="20">
        <f t="shared" si="16"/>
        <v>0.0031678444752781783</v>
      </c>
      <c r="AK36" s="20">
        <f t="shared" si="17"/>
        <v>-0.00047080527626602024</v>
      </c>
      <c r="AL36" s="21">
        <f t="shared" si="18"/>
        <v>0.009543201191207653</v>
      </c>
    </row>
    <row r="37" spans="1:38" ht="12.75">
      <c r="A37" s="2">
        <v>39202</v>
      </c>
      <c r="B37" s="4">
        <v>69.72228328570382</v>
      </c>
      <c r="C37" s="4">
        <v>103.91</v>
      </c>
      <c r="D37" s="4">
        <v>45.79028357880853</v>
      </c>
      <c r="E37" s="4">
        <v>108.23</v>
      </c>
      <c r="G37" s="5">
        <f aca="true" t="shared" si="19" ref="G37:G68">+B37/B36-1</f>
        <v>0.01844880103657731</v>
      </c>
      <c r="H37" s="5">
        <f aca="true" t="shared" si="20" ref="H37:H68">+C37/C36-1</f>
        <v>0.03485708594761472</v>
      </c>
      <c r="I37" s="5">
        <f aca="true" t="shared" si="21" ref="I37:I68">+D37/D36-1</f>
        <v>0.03882085991618123</v>
      </c>
      <c r="J37" s="5">
        <f aca="true" t="shared" si="22" ref="J37:J68">+E37/E36-1</f>
        <v>0.0003697199371477389</v>
      </c>
      <c r="L37" s="16">
        <f t="shared" si="4"/>
        <v>0.004612200259144328</v>
      </c>
      <c r="M37" s="16">
        <f t="shared" si="5"/>
        <v>0.00871427148690368</v>
      </c>
      <c r="N37" s="16">
        <f t="shared" si="6"/>
        <v>0.003882085991618123</v>
      </c>
      <c r="O37" s="16">
        <f t="shared" si="7"/>
        <v>0.00014788797485909555</v>
      </c>
      <c r="P37" s="17">
        <f t="shared" si="8"/>
        <v>0.017356445712525224</v>
      </c>
      <c r="R37" s="49">
        <v>0.596</v>
      </c>
      <c r="S37" s="49">
        <v>0.022</v>
      </c>
      <c r="T37" s="49">
        <v>0</v>
      </c>
      <c r="U37" s="49">
        <v>0.382</v>
      </c>
      <c r="W37" s="18">
        <f t="shared" si="9"/>
        <v>0</v>
      </c>
      <c r="X37" s="18">
        <f t="shared" si="10"/>
        <v>0.0104222686983368</v>
      </c>
      <c r="Y37" s="18">
        <f t="shared" si="11"/>
        <v>0.00046585031899417474</v>
      </c>
      <c r="Z37" s="18">
        <f t="shared" si="12"/>
        <v>0.00025473703669479206</v>
      </c>
      <c r="AA37" s="19">
        <f t="shared" si="13"/>
        <v>0.011142856054025768</v>
      </c>
      <c r="AC37" s="50">
        <v>0.567</v>
      </c>
      <c r="AD37" s="50">
        <v>0.327</v>
      </c>
      <c r="AE37" s="50">
        <v>0</v>
      </c>
      <c r="AF37" s="50">
        <v>0.106</v>
      </c>
      <c r="AH37" s="20">
        <f t="shared" si="14"/>
        <v>0.0021954073233527</v>
      </c>
      <c r="AI37" s="20">
        <f t="shared" si="15"/>
        <v>0.0104222686983368</v>
      </c>
      <c r="AJ37" s="20">
        <f t="shared" si="16"/>
        <v>0</v>
      </c>
      <c r="AK37" s="20">
        <f t="shared" si="17"/>
        <v>0.000215177003419984</v>
      </c>
      <c r="AL37" s="21">
        <f t="shared" si="18"/>
        <v>0.012832853025109484</v>
      </c>
    </row>
    <row r="38" spans="1:38" ht="12.75">
      <c r="A38" s="2">
        <v>39233</v>
      </c>
      <c r="B38" s="4">
        <v>72.69685478474236</v>
      </c>
      <c r="C38" s="4">
        <v>106.42</v>
      </c>
      <c r="D38" s="4">
        <v>48.91069968027363</v>
      </c>
      <c r="E38" s="4">
        <v>107.44</v>
      </c>
      <c r="G38" s="5">
        <f t="shared" si="19"/>
        <v>0.042663139513797965</v>
      </c>
      <c r="H38" s="5">
        <f t="shared" si="20"/>
        <v>0.02415551919930725</v>
      </c>
      <c r="I38" s="5">
        <f t="shared" si="21"/>
        <v>0.06814581298878908</v>
      </c>
      <c r="J38" s="5">
        <f t="shared" si="22"/>
        <v>-0.007299270072992803</v>
      </c>
      <c r="L38" s="16">
        <f aca="true" t="shared" si="23" ref="L38:L69">L$2*G38</f>
        <v>0.010665784878449491</v>
      </c>
      <c r="M38" s="16">
        <f aca="true" t="shared" si="24" ref="M38:M69">M$2*H38</f>
        <v>0.006038879799826813</v>
      </c>
      <c r="N38" s="16">
        <f aca="true" t="shared" si="25" ref="N38:N69">N$2*I38</f>
        <v>0.006814581298878908</v>
      </c>
      <c r="O38" s="16">
        <f aca="true" t="shared" si="26" ref="O38:O69">O$2*J38</f>
        <v>-0.0029197080291971213</v>
      </c>
      <c r="P38" s="17">
        <f aca="true" t="shared" si="27" ref="P38:P69">SUM(L38:O38)</f>
        <v>0.02059953794795809</v>
      </c>
      <c r="R38" s="49">
        <v>0.148</v>
      </c>
      <c r="S38" s="49">
        <v>0.353</v>
      </c>
      <c r="T38" s="49">
        <v>0</v>
      </c>
      <c r="U38" s="49">
        <v>0.499</v>
      </c>
      <c r="W38" s="18">
        <f aca="true" t="shared" si="28" ref="W38:W69">+R37*G38</f>
        <v>0.025427231150223585</v>
      </c>
      <c r="X38" s="18">
        <f aca="true" t="shared" si="29" ref="X38:X69">+S37*H38</f>
        <v>0.0005314214223847595</v>
      </c>
      <c r="Y38" s="18">
        <f aca="true" t="shared" si="30" ref="Y38:Y69">+T37*I38</f>
        <v>0</v>
      </c>
      <c r="Z38" s="18">
        <f aca="true" t="shared" si="31" ref="Z38:Z69">+U37*J38</f>
        <v>-0.0027883211678832506</v>
      </c>
      <c r="AA38" s="19">
        <f aca="true" t="shared" si="32" ref="AA38:AA69">SUM(W38:Z38)</f>
        <v>0.023170331404725096</v>
      </c>
      <c r="AC38" s="50">
        <v>0.21</v>
      </c>
      <c r="AD38" s="50">
        <v>0.338</v>
      </c>
      <c r="AE38" s="50">
        <v>0.038</v>
      </c>
      <c r="AF38" s="50">
        <v>0.414</v>
      </c>
      <c r="AH38" s="20">
        <f aca="true" t="shared" si="33" ref="AH38:AH69">+AC37*G38</f>
        <v>0.024190000104323445</v>
      </c>
      <c r="AI38" s="20">
        <f aca="true" t="shared" si="34" ref="AI38:AI69">+AD37*H38</f>
        <v>0.007898854778173472</v>
      </c>
      <c r="AJ38" s="20">
        <f aca="true" t="shared" si="35" ref="AJ38:AJ69">+AE37*I38</f>
        <v>0</v>
      </c>
      <c r="AK38" s="20">
        <f aca="true" t="shared" si="36" ref="AK38:AK69">+AF37*J38</f>
        <v>-0.0007737226277372371</v>
      </c>
      <c r="AL38" s="21">
        <f aca="true" t="shared" si="37" ref="AL38:AL69">SUM(AH38:AK38)</f>
        <v>0.03131513225475968</v>
      </c>
    </row>
    <row r="39" spans="1:38" ht="12.75">
      <c r="A39" s="2">
        <v>39262</v>
      </c>
      <c r="B39" s="4">
        <v>70.43792925190162</v>
      </c>
      <c r="C39" s="4">
        <v>104.91</v>
      </c>
      <c r="D39" s="4">
        <v>50.43940624769219</v>
      </c>
      <c r="E39" s="4">
        <v>107.35</v>
      </c>
      <c r="G39" s="5">
        <f t="shared" si="19"/>
        <v>-0.03107322234957044</v>
      </c>
      <c r="H39" s="5">
        <f t="shared" si="20"/>
        <v>-0.014189062206352188</v>
      </c>
      <c r="I39" s="5">
        <f t="shared" si="21"/>
        <v>0.031255054158121354</v>
      </c>
      <c r="J39" s="5">
        <f t="shared" si="22"/>
        <v>-0.0008376768428890458</v>
      </c>
      <c r="L39" s="16">
        <f t="shared" si="23"/>
        <v>-0.00776830558739261</v>
      </c>
      <c r="M39" s="16">
        <f t="shared" si="24"/>
        <v>-0.003547265551588047</v>
      </c>
      <c r="N39" s="16">
        <f t="shared" si="25"/>
        <v>0.0031255054158121354</v>
      </c>
      <c r="O39" s="16">
        <f t="shared" si="26"/>
        <v>-0.0003350707371556183</v>
      </c>
      <c r="P39" s="17">
        <f t="shared" si="27"/>
        <v>-0.008525136460324139</v>
      </c>
      <c r="R39" s="49">
        <v>0.369</v>
      </c>
      <c r="S39" s="49">
        <v>0.314</v>
      </c>
      <c r="T39" s="49">
        <v>0.03</v>
      </c>
      <c r="U39" s="49">
        <v>0.287</v>
      </c>
      <c r="W39" s="18">
        <f t="shared" si="28"/>
        <v>-0.0045988369077364245</v>
      </c>
      <c r="X39" s="18">
        <f t="shared" si="29"/>
        <v>-0.005008738958842322</v>
      </c>
      <c r="Y39" s="18">
        <f t="shared" si="30"/>
        <v>0</v>
      </c>
      <c r="Z39" s="18">
        <f t="shared" si="31"/>
        <v>-0.00041800074460163385</v>
      </c>
      <c r="AA39" s="19">
        <f t="shared" si="32"/>
        <v>-0.01002557661118038</v>
      </c>
      <c r="AC39" s="50">
        <v>0.332</v>
      </c>
      <c r="AD39" s="50">
        <v>0.306</v>
      </c>
      <c r="AE39" s="50">
        <v>0.122</v>
      </c>
      <c r="AF39" s="50">
        <v>0.24</v>
      </c>
      <c r="AH39" s="20">
        <f t="shared" si="33"/>
        <v>-0.006525376693409792</v>
      </c>
      <c r="AI39" s="20">
        <f t="shared" si="34"/>
        <v>-0.00479590302574704</v>
      </c>
      <c r="AJ39" s="20">
        <f t="shared" si="35"/>
        <v>0.0011876920580086113</v>
      </c>
      <c r="AK39" s="20">
        <f t="shared" si="36"/>
        <v>-0.00034679821295606494</v>
      </c>
      <c r="AL39" s="21">
        <f t="shared" si="37"/>
        <v>-0.010480385874104286</v>
      </c>
    </row>
    <row r="40" spans="1:38" ht="12.75">
      <c r="A40" s="2">
        <v>39294</v>
      </c>
      <c r="B40" s="4">
        <v>67.36842105263158</v>
      </c>
      <c r="C40" s="4">
        <v>102.94</v>
      </c>
      <c r="D40" s="4">
        <v>52.18567251461988</v>
      </c>
      <c r="E40" s="4">
        <v>108.36</v>
      </c>
      <c r="G40" s="5">
        <f t="shared" si="19"/>
        <v>-0.04357749059164995</v>
      </c>
      <c r="H40" s="5">
        <f t="shared" si="20"/>
        <v>-0.018778000190639577</v>
      </c>
      <c r="I40" s="5">
        <f t="shared" si="21"/>
        <v>0.03462107104021639</v>
      </c>
      <c r="J40" s="5">
        <f t="shared" si="22"/>
        <v>0.009408476944573918</v>
      </c>
      <c r="L40" s="16">
        <f t="shared" si="23"/>
        <v>-0.010894372647912487</v>
      </c>
      <c r="M40" s="16">
        <f t="shared" si="24"/>
        <v>-0.004694500047659894</v>
      </c>
      <c r="N40" s="16">
        <f t="shared" si="25"/>
        <v>0.0034621071040216393</v>
      </c>
      <c r="O40" s="16">
        <f t="shared" si="26"/>
        <v>0.0037633907778295674</v>
      </c>
      <c r="P40" s="17">
        <f t="shared" si="27"/>
        <v>-0.008363374813721174</v>
      </c>
      <c r="R40" s="49">
        <v>0</v>
      </c>
      <c r="S40" s="49">
        <v>0.475</v>
      </c>
      <c r="T40" s="49">
        <v>0.033</v>
      </c>
      <c r="U40" s="49">
        <v>0.492</v>
      </c>
      <c r="W40" s="18">
        <f t="shared" si="28"/>
        <v>-0.01608009402831883</v>
      </c>
      <c r="X40" s="18">
        <f t="shared" si="29"/>
        <v>-0.005896292059860827</v>
      </c>
      <c r="Y40" s="18">
        <f t="shared" si="30"/>
        <v>0.0010386321312064917</v>
      </c>
      <c r="Z40" s="18">
        <f t="shared" si="31"/>
        <v>0.0027002328830927143</v>
      </c>
      <c r="AA40" s="19">
        <f t="shared" si="32"/>
        <v>-0.018237521073880453</v>
      </c>
      <c r="AC40" s="50">
        <v>0</v>
      </c>
      <c r="AD40" s="50">
        <v>0.435</v>
      </c>
      <c r="AE40" s="50">
        <v>0.125</v>
      </c>
      <c r="AF40" s="50">
        <v>0.44</v>
      </c>
      <c r="AH40" s="20">
        <f t="shared" si="33"/>
        <v>-0.014467726876427783</v>
      </c>
      <c r="AI40" s="20">
        <f t="shared" si="34"/>
        <v>-0.00574606805833571</v>
      </c>
      <c r="AJ40" s="20">
        <f t="shared" si="35"/>
        <v>0.004223770666906399</v>
      </c>
      <c r="AK40" s="20">
        <f t="shared" si="36"/>
        <v>0.0022580344666977403</v>
      </c>
      <c r="AL40" s="21">
        <f t="shared" si="37"/>
        <v>-0.013731989801159352</v>
      </c>
    </row>
    <row r="41" spans="1:38" ht="12.75">
      <c r="A41" s="2">
        <v>39325</v>
      </c>
      <c r="B41" s="4">
        <v>69.4356791663609</v>
      </c>
      <c r="C41" s="4">
        <v>103.62</v>
      </c>
      <c r="D41" s="4">
        <v>51.42731342188302</v>
      </c>
      <c r="E41" s="4">
        <v>109.68</v>
      </c>
      <c r="G41" s="5">
        <f t="shared" si="19"/>
        <v>0.030685862625669635</v>
      </c>
      <c r="H41" s="5">
        <f t="shared" si="20"/>
        <v>0.006605789780454785</v>
      </c>
      <c r="I41" s="5">
        <f t="shared" si="21"/>
        <v>-0.014531940592016013</v>
      </c>
      <c r="J41" s="5">
        <f t="shared" si="22"/>
        <v>0.01218161683277974</v>
      </c>
      <c r="L41" s="16">
        <f t="shared" si="23"/>
        <v>0.007671465656417409</v>
      </c>
      <c r="M41" s="16">
        <f t="shared" si="24"/>
        <v>0.0016514474451136962</v>
      </c>
      <c r="N41" s="16">
        <f t="shared" si="25"/>
        <v>-0.0014531940592016014</v>
      </c>
      <c r="O41" s="16">
        <f t="shared" si="26"/>
        <v>0.004872646733111896</v>
      </c>
      <c r="P41" s="17">
        <f t="shared" si="27"/>
        <v>0.0127423657754414</v>
      </c>
      <c r="R41" s="49">
        <v>0.107</v>
      </c>
      <c r="S41" s="49">
        <v>0</v>
      </c>
      <c r="T41" s="49">
        <v>0</v>
      </c>
      <c r="U41" s="49">
        <v>0.893</v>
      </c>
      <c r="W41" s="18">
        <f t="shared" si="28"/>
        <v>0</v>
      </c>
      <c r="X41" s="18">
        <f t="shared" si="29"/>
        <v>0.0031377501457160225</v>
      </c>
      <c r="Y41" s="18">
        <f t="shared" si="30"/>
        <v>-0.00047955403953652844</v>
      </c>
      <c r="Z41" s="18">
        <f t="shared" si="31"/>
        <v>0.005993355481727632</v>
      </c>
      <c r="AA41" s="19">
        <f t="shared" si="32"/>
        <v>0.008651551587907126</v>
      </c>
      <c r="AC41" s="50">
        <v>0.312</v>
      </c>
      <c r="AD41" s="50">
        <v>0</v>
      </c>
      <c r="AE41" s="50">
        <v>0</v>
      </c>
      <c r="AF41" s="50">
        <v>0.688</v>
      </c>
      <c r="AH41" s="20">
        <f t="shared" si="33"/>
        <v>0</v>
      </c>
      <c r="AI41" s="20">
        <f t="shared" si="34"/>
        <v>0.0028735185544978316</v>
      </c>
      <c r="AJ41" s="20">
        <f t="shared" si="35"/>
        <v>-0.0018164925740020016</v>
      </c>
      <c r="AK41" s="20">
        <f t="shared" si="36"/>
        <v>0.0053599114064230855</v>
      </c>
      <c r="AL41" s="21">
        <f t="shared" si="37"/>
        <v>0.0064169373869189155</v>
      </c>
    </row>
    <row r="42" spans="1:38" ht="12.75">
      <c r="A42" s="2">
        <v>39353</v>
      </c>
      <c r="B42" s="4">
        <v>68.83062254627035</v>
      </c>
      <c r="C42" s="4">
        <v>103.56</v>
      </c>
      <c r="D42" s="4">
        <v>53.596466629276506</v>
      </c>
      <c r="E42" s="4">
        <v>109.86</v>
      </c>
      <c r="G42" s="5">
        <f t="shared" si="19"/>
        <v>-0.008713915199718758</v>
      </c>
      <c r="H42" s="5">
        <f t="shared" si="20"/>
        <v>-0.0005790387955992848</v>
      </c>
      <c r="I42" s="5">
        <f t="shared" si="21"/>
        <v>0.042179010783605975</v>
      </c>
      <c r="J42" s="5">
        <f t="shared" si="22"/>
        <v>0.001641137855579844</v>
      </c>
      <c r="L42" s="16">
        <f t="shared" si="23"/>
        <v>-0.0021784787999296895</v>
      </c>
      <c r="M42" s="16">
        <f t="shared" si="24"/>
        <v>-0.0001447596988998212</v>
      </c>
      <c r="N42" s="16">
        <f t="shared" si="25"/>
        <v>0.004217901078360598</v>
      </c>
      <c r="O42" s="16">
        <f t="shared" si="26"/>
        <v>0.0006564551422319376</v>
      </c>
      <c r="P42" s="17">
        <f t="shared" si="27"/>
        <v>0.0025511177217630247</v>
      </c>
      <c r="R42" s="49">
        <v>0.442</v>
      </c>
      <c r="S42" s="49">
        <v>0.169</v>
      </c>
      <c r="T42" s="49">
        <v>0</v>
      </c>
      <c r="U42" s="49">
        <v>0.389</v>
      </c>
      <c r="W42" s="18">
        <f t="shared" si="28"/>
        <v>-0.0009323889263699071</v>
      </c>
      <c r="X42" s="18">
        <f t="shared" si="29"/>
        <v>0</v>
      </c>
      <c r="Y42" s="18">
        <f t="shared" si="30"/>
        <v>0</v>
      </c>
      <c r="Z42" s="18">
        <f t="shared" si="31"/>
        <v>0.0014655361050328007</v>
      </c>
      <c r="AA42" s="19">
        <f t="shared" si="32"/>
        <v>0.0005331471786628936</v>
      </c>
      <c r="AC42" s="50">
        <v>0.463</v>
      </c>
      <c r="AD42" s="50">
        <v>0.273</v>
      </c>
      <c r="AE42" s="50">
        <v>0.025</v>
      </c>
      <c r="AF42" s="50">
        <v>0.239</v>
      </c>
      <c r="AH42" s="20">
        <f t="shared" si="33"/>
        <v>-0.0027187415423122526</v>
      </c>
      <c r="AI42" s="20">
        <f t="shared" si="34"/>
        <v>0</v>
      </c>
      <c r="AJ42" s="20">
        <f t="shared" si="35"/>
        <v>0</v>
      </c>
      <c r="AK42" s="20">
        <f t="shared" si="36"/>
        <v>0.0011291028446389325</v>
      </c>
      <c r="AL42" s="21">
        <f t="shared" si="37"/>
        <v>-0.0015896386976733201</v>
      </c>
    </row>
    <row r="43" spans="1:38" ht="12.75">
      <c r="A43" s="2">
        <v>39386</v>
      </c>
      <c r="B43" s="4">
        <v>68.70771779649316</v>
      </c>
      <c r="C43" s="4">
        <v>105.84</v>
      </c>
      <c r="D43" s="4">
        <v>57.70399005936766</v>
      </c>
      <c r="E43" s="4">
        <v>110.21</v>
      </c>
      <c r="G43" s="5">
        <f t="shared" si="19"/>
        <v>-0.001785611479753424</v>
      </c>
      <c r="H43" s="5">
        <f t="shared" si="20"/>
        <v>0.022016222479722014</v>
      </c>
      <c r="I43" s="5">
        <f t="shared" si="21"/>
        <v>0.07663795187288458</v>
      </c>
      <c r="J43" s="5">
        <f t="shared" si="22"/>
        <v>0.003185872929182487</v>
      </c>
      <c r="L43" s="16">
        <f t="shared" si="23"/>
        <v>-0.000446402869938356</v>
      </c>
      <c r="M43" s="16">
        <f t="shared" si="24"/>
        <v>0.0055040556199305035</v>
      </c>
      <c r="N43" s="16">
        <f t="shared" si="25"/>
        <v>0.007663795187288458</v>
      </c>
      <c r="O43" s="16">
        <f t="shared" si="26"/>
        <v>0.001274349171672995</v>
      </c>
      <c r="P43" s="17">
        <f t="shared" si="27"/>
        <v>0.0139957971089536</v>
      </c>
      <c r="R43" s="49">
        <v>0.398</v>
      </c>
      <c r="S43" s="49">
        <v>0.283</v>
      </c>
      <c r="T43" s="49">
        <v>0</v>
      </c>
      <c r="U43" s="49">
        <v>0.319</v>
      </c>
      <c r="W43" s="18">
        <f t="shared" si="28"/>
        <v>-0.0007892402740510134</v>
      </c>
      <c r="X43" s="18">
        <f t="shared" si="29"/>
        <v>0.0037207415990730204</v>
      </c>
      <c r="Y43" s="18">
        <f t="shared" si="30"/>
        <v>0</v>
      </c>
      <c r="Z43" s="18">
        <f t="shared" si="31"/>
        <v>0.0012393045694519876</v>
      </c>
      <c r="AA43" s="19">
        <f t="shared" si="32"/>
        <v>0.0041708058944739945</v>
      </c>
      <c r="AC43" s="50">
        <v>0.448</v>
      </c>
      <c r="AD43" s="50">
        <v>0.296</v>
      </c>
      <c r="AE43" s="50">
        <v>0.026</v>
      </c>
      <c r="AF43" s="50">
        <v>0.23</v>
      </c>
      <c r="AH43" s="20">
        <f t="shared" si="33"/>
        <v>-0.0008267381151258353</v>
      </c>
      <c r="AI43" s="20">
        <f t="shared" si="34"/>
        <v>0.00601042873696411</v>
      </c>
      <c r="AJ43" s="20">
        <f t="shared" si="35"/>
        <v>0.0019159487968221146</v>
      </c>
      <c r="AK43" s="20">
        <f t="shared" si="36"/>
        <v>0.0007614236300746144</v>
      </c>
      <c r="AL43" s="21">
        <f t="shared" si="37"/>
        <v>0.007861063048735004</v>
      </c>
    </row>
    <row r="44" spans="1:38" ht="12.75">
      <c r="A44" s="2">
        <v>39416</v>
      </c>
      <c r="B44" s="4">
        <v>66.82386713143325</v>
      </c>
      <c r="C44" s="4">
        <v>104.11</v>
      </c>
      <c r="D44" s="4">
        <v>54.466543640215974</v>
      </c>
      <c r="E44" s="4">
        <v>111.3</v>
      </c>
      <c r="G44" s="5">
        <f t="shared" si="19"/>
        <v>-0.02741832687034851</v>
      </c>
      <c r="H44" s="5">
        <f t="shared" si="20"/>
        <v>-0.016345427059712758</v>
      </c>
      <c r="I44" s="5">
        <f t="shared" si="21"/>
        <v>-0.05610437711189298</v>
      </c>
      <c r="J44" s="5">
        <f t="shared" si="22"/>
        <v>0.00989020959985476</v>
      </c>
      <c r="L44" s="16">
        <f t="shared" si="23"/>
        <v>-0.006854581717587127</v>
      </c>
      <c r="M44" s="16">
        <f t="shared" si="24"/>
        <v>-0.0040863567649281896</v>
      </c>
      <c r="N44" s="16">
        <f t="shared" si="25"/>
        <v>-0.005610437711189298</v>
      </c>
      <c r="O44" s="16">
        <f t="shared" si="26"/>
        <v>0.003956083839941904</v>
      </c>
      <c r="P44" s="17">
        <f t="shared" si="27"/>
        <v>-0.012595292353762711</v>
      </c>
      <c r="R44" s="49">
        <v>0</v>
      </c>
      <c r="S44" s="49">
        <v>0.26</v>
      </c>
      <c r="T44" s="49">
        <v>0</v>
      </c>
      <c r="U44" s="49">
        <v>0.74</v>
      </c>
      <c r="W44" s="18">
        <f t="shared" si="28"/>
        <v>-0.010912494094398708</v>
      </c>
      <c r="X44" s="18">
        <f t="shared" si="29"/>
        <v>-0.00462575585789871</v>
      </c>
      <c r="Y44" s="18">
        <f t="shared" si="30"/>
        <v>0</v>
      </c>
      <c r="Z44" s="18">
        <f t="shared" si="31"/>
        <v>0.0031549768623536684</v>
      </c>
      <c r="AA44" s="19">
        <f t="shared" si="32"/>
        <v>-0.01238327308994375</v>
      </c>
      <c r="AC44" s="50">
        <v>0</v>
      </c>
      <c r="AD44" s="50">
        <v>0.498</v>
      </c>
      <c r="AE44" s="50">
        <v>0</v>
      </c>
      <c r="AF44" s="50">
        <v>0.502</v>
      </c>
      <c r="AH44" s="20">
        <f t="shared" si="33"/>
        <v>-0.012283410437916132</v>
      </c>
      <c r="AI44" s="20">
        <f t="shared" si="34"/>
        <v>-0.004838246409674976</v>
      </c>
      <c r="AJ44" s="20">
        <f t="shared" si="35"/>
        <v>-0.0014587138049092173</v>
      </c>
      <c r="AK44" s="20">
        <f t="shared" si="36"/>
        <v>0.002274748207966595</v>
      </c>
      <c r="AL44" s="21">
        <f t="shared" si="37"/>
        <v>-0.016305622444533728</v>
      </c>
    </row>
    <row r="45" spans="1:38" ht="12.75">
      <c r="A45" s="2">
        <v>39444</v>
      </c>
      <c r="B45" s="4">
        <v>66.01684553729113</v>
      </c>
      <c r="C45" s="4">
        <v>103.11</v>
      </c>
      <c r="D45" s="4">
        <v>55.080831408775985</v>
      </c>
      <c r="E45" s="4">
        <v>111.03</v>
      </c>
      <c r="G45" s="5">
        <f t="shared" si="19"/>
        <v>-0.012076846623599535</v>
      </c>
      <c r="H45" s="5">
        <f t="shared" si="20"/>
        <v>-0.009605225242531934</v>
      </c>
      <c r="I45" s="5">
        <f t="shared" si="21"/>
        <v>0.011278258679635389</v>
      </c>
      <c r="J45" s="5">
        <f t="shared" si="22"/>
        <v>-0.0024258760107815913</v>
      </c>
      <c r="L45" s="16">
        <f t="shared" si="23"/>
        <v>-0.003019211655899884</v>
      </c>
      <c r="M45" s="16">
        <f t="shared" si="24"/>
        <v>-0.0024013063106329835</v>
      </c>
      <c r="N45" s="16">
        <f t="shared" si="25"/>
        <v>0.001127825867963539</v>
      </c>
      <c r="O45" s="16">
        <f t="shared" si="26"/>
        <v>-0.0009703504043126366</v>
      </c>
      <c r="P45" s="17">
        <f t="shared" si="27"/>
        <v>-0.005263042502881965</v>
      </c>
      <c r="R45" s="49">
        <v>0.004</v>
      </c>
      <c r="S45" s="49">
        <v>0.459</v>
      </c>
      <c r="T45" s="49">
        <v>0.065</v>
      </c>
      <c r="U45" s="49">
        <v>0.472</v>
      </c>
      <c r="W45" s="18">
        <f t="shared" si="28"/>
        <v>0</v>
      </c>
      <c r="X45" s="18">
        <f t="shared" si="29"/>
        <v>-0.002497358563058303</v>
      </c>
      <c r="Y45" s="18">
        <f t="shared" si="30"/>
        <v>0</v>
      </c>
      <c r="Z45" s="18">
        <f t="shared" si="31"/>
        <v>-0.0017951482479783775</v>
      </c>
      <c r="AA45" s="19">
        <f t="shared" si="32"/>
        <v>-0.00429250681103668</v>
      </c>
      <c r="AC45" s="50">
        <v>0.07</v>
      </c>
      <c r="AD45" s="50">
        <v>0.423</v>
      </c>
      <c r="AE45" s="50">
        <v>0.096</v>
      </c>
      <c r="AF45" s="50">
        <v>0.411</v>
      </c>
      <c r="AH45" s="20">
        <f t="shared" si="33"/>
        <v>0</v>
      </c>
      <c r="AI45" s="20">
        <f t="shared" si="34"/>
        <v>-0.004783402170780903</v>
      </c>
      <c r="AJ45" s="20">
        <f t="shared" si="35"/>
        <v>0</v>
      </c>
      <c r="AK45" s="20">
        <f t="shared" si="36"/>
        <v>-0.001217789757412359</v>
      </c>
      <c r="AL45" s="21">
        <f t="shared" si="37"/>
        <v>-0.006001191928193262</v>
      </c>
    </row>
    <row r="46" spans="1:38" ht="12.75">
      <c r="A46" s="2">
        <v>39477</v>
      </c>
      <c r="B46" s="4">
        <v>60.24769468937202</v>
      </c>
      <c r="C46" s="4">
        <v>94.36</v>
      </c>
      <c r="D46" s="4">
        <v>50.42740795584573</v>
      </c>
      <c r="E46" s="4">
        <v>113.2</v>
      </c>
      <c r="G46" s="5">
        <f t="shared" si="19"/>
        <v>-0.08738907169777266</v>
      </c>
      <c r="H46" s="5">
        <f t="shared" si="20"/>
        <v>-0.08486082824168362</v>
      </c>
      <c r="I46" s="5">
        <f t="shared" si="21"/>
        <v>-0.08448353690225574</v>
      </c>
      <c r="J46" s="5">
        <f t="shared" si="22"/>
        <v>0.01954426731514003</v>
      </c>
      <c r="L46" s="16">
        <f t="shared" si="23"/>
        <v>-0.021847267924443164</v>
      </c>
      <c r="M46" s="16">
        <f t="shared" si="24"/>
        <v>-0.021215207060420904</v>
      </c>
      <c r="N46" s="16">
        <f t="shared" si="25"/>
        <v>-0.008448353690225575</v>
      </c>
      <c r="O46" s="16">
        <f t="shared" si="26"/>
        <v>0.007817706926056012</v>
      </c>
      <c r="P46" s="17">
        <f t="shared" si="27"/>
        <v>-0.043693121749033635</v>
      </c>
      <c r="R46" s="49">
        <v>0</v>
      </c>
      <c r="S46" s="49">
        <v>0</v>
      </c>
      <c r="T46" s="49">
        <v>0</v>
      </c>
      <c r="U46" s="49">
        <v>1</v>
      </c>
      <c r="W46" s="18">
        <f t="shared" si="28"/>
        <v>-0.00034955628679109066</v>
      </c>
      <c r="X46" s="18">
        <f t="shared" si="29"/>
        <v>-0.038951120162932784</v>
      </c>
      <c r="Y46" s="18">
        <f t="shared" si="30"/>
        <v>-0.005491429898646623</v>
      </c>
      <c r="Z46" s="18">
        <f t="shared" si="31"/>
        <v>0.009224894172746093</v>
      </c>
      <c r="AA46" s="19">
        <f t="shared" si="32"/>
        <v>-0.035567212175624405</v>
      </c>
      <c r="AC46" s="50">
        <v>0</v>
      </c>
      <c r="AD46" s="50">
        <v>0</v>
      </c>
      <c r="AE46" s="50">
        <v>0.028</v>
      </c>
      <c r="AF46" s="50">
        <v>0.972</v>
      </c>
      <c r="AH46" s="20">
        <f t="shared" si="33"/>
        <v>-0.006117235018844086</v>
      </c>
      <c r="AI46" s="20">
        <f t="shared" si="34"/>
        <v>-0.035896130346232166</v>
      </c>
      <c r="AJ46" s="20">
        <f t="shared" si="35"/>
        <v>-0.008110419542616551</v>
      </c>
      <c r="AK46" s="20">
        <f t="shared" si="36"/>
        <v>0.008032693866522552</v>
      </c>
      <c r="AL46" s="21">
        <f t="shared" si="37"/>
        <v>-0.042091091041170245</v>
      </c>
    </row>
    <row r="47" spans="1:38" ht="12.75">
      <c r="A47" s="2">
        <v>39507</v>
      </c>
      <c r="B47" s="4">
        <v>59.451802068920074</v>
      </c>
      <c r="C47" s="4">
        <v>92.9</v>
      </c>
      <c r="D47" s="4">
        <v>52.35553798510904</v>
      </c>
      <c r="E47" s="4">
        <v>114.7</v>
      </c>
      <c r="G47" s="5">
        <f t="shared" si="19"/>
        <v>-0.013210341483694044</v>
      </c>
      <c r="H47" s="5">
        <f t="shared" si="20"/>
        <v>-0.015472657905892251</v>
      </c>
      <c r="I47" s="5">
        <f t="shared" si="21"/>
        <v>0.038235755265302984</v>
      </c>
      <c r="J47" s="5">
        <f t="shared" si="22"/>
        <v>0.013250883392226243</v>
      </c>
      <c r="L47" s="16">
        <f t="shared" si="23"/>
        <v>-0.003302585370923511</v>
      </c>
      <c r="M47" s="16">
        <f t="shared" si="24"/>
        <v>-0.0038681644764730627</v>
      </c>
      <c r="N47" s="16">
        <f t="shared" si="25"/>
        <v>0.0038235755265302986</v>
      </c>
      <c r="O47" s="16">
        <f t="shared" si="26"/>
        <v>0.005300353356890497</v>
      </c>
      <c r="P47" s="17">
        <f t="shared" si="27"/>
        <v>0.001953179036024222</v>
      </c>
      <c r="R47" s="49">
        <v>0.103</v>
      </c>
      <c r="S47" s="49">
        <v>0</v>
      </c>
      <c r="T47" s="49">
        <v>0</v>
      </c>
      <c r="U47" s="49">
        <v>0.897</v>
      </c>
      <c r="W47" s="18">
        <f t="shared" si="28"/>
        <v>0</v>
      </c>
      <c r="X47" s="18">
        <f t="shared" si="29"/>
        <v>0</v>
      </c>
      <c r="Y47" s="18">
        <f t="shared" si="30"/>
        <v>0</v>
      </c>
      <c r="Z47" s="18">
        <f t="shared" si="31"/>
        <v>0.013250883392226243</v>
      </c>
      <c r="AA47" s="19">
        <f t="shared" si="32"/>
        <v>0.013250883392226243</v>
      </c>
      <c r="AC47" s="50">
        <v>0.211</v>
      </c>
      <c r="AD47" s="50">
        <v>0</v>
      </c>
      <c r="AE47" s="50">
        <v>0</v>
      </c>
      <c r="AF47" s="50">
        <v>0.789</v>
      </c>
      <c r="AH47" s="20">
        <f t="shared" si="33"/>
        <v>0</v>
      </c>
      <c r="AI47" s="20">
        <f t="shared" si="34"/>
        <v>0</v>
      </c>
      <c r="AJ47" s="20">
        <f t="shared" si="35"/>
        <v>0.0010706011474284835</v>
      </c>
      <c r="AK47" s="20">
        <f t="shared" si="36"/>
        <v>0.012879858657243908</v>
      </c>
      <c r="AL47" s="21">
        <f t="shared" si="37"/>
        <v>0.013950459804672391</v>
      </c>
    </row>
    <row r="48" spans="1:38" ht="12.75">
      <c r="A48" s="2">
        <v>39538</v>
      </c>
      <c r="B48" s="4">
        <v>56.61704149509028</v>
      </c>
      <c r="C48" s="4">
        <v>88.8</v>
      </c>
      <c r="D48" s="4">
        <v>49.363319607222046</v>
      </c>
      <c r="E48" s="4">
        <v>113.74</v>
      </c>
      <c r="G48" s="5">
        <f t="shared" si="19"/>
        <v>-0.047681659347240224</v>
      </c>
      <c r="H48" s="5">
        <f t="shared" si="20"/>
        <v>-0.04413347685683544</v>
      </c>
      <c r="I48" s="5">
        <f t="shared" si="21"/>
        <v>-0.057151898214436</v>
      </c>
      <c r="J48" s="5">
        <f t="shared" si="22"/>
        <v>-0.008369659982563227</v>
      </c>
      <c r="L48" s="16">
        <f t="shared" si="23"/>
        <v>-0.011920414836810056</v>
      </c>
      <c r="M48" s="16">
        <f t="shared" si="24"/>
        <v>-0.01103336921420886</v>
      </c>
      <c r="N48" s="16">
        <f t="shared" si="25"/>
        <v>-0.0057151898214436005</v>
      </c>
      <c r="O48" s="16">
        <f t="shared" si="26"/>
        <v>-0.003347863993025291</v>
      </c>
      <c r="P48" s="17">
        <f t="shared" si="27"/>
        <v>-0.032016837865487806</v>
      </c>
      <c r="R48" s="49">
        <v>0</v>
      </c>
      <c r="S48" s="49">
        <v>0.013</v>
      </c>
      <c r="T48" s="49">
        <v>0.116</v>
      </c>
      <c r="U48" s="49">
        <v>0.871</v>
      </c>
      <c r="W48" s="18">
        <f t="shared" si="28"/>
        <v>-0.004911210912765742</v>
      </c>
      <c r="X48" s="18">
        <f t="shared" si="29"/>
        <v>0</v>
      </c>
      <c r="Y48" s="18">
        <f t="shared" si="30"/>
        <v>0</v>
      </c>
      <c r="Z48" s="18">
        <f t="shared" si="31"/>
        <v>-0.007507585004359214</v>
      </c>
      <c r="AA48" s="19">
        <f t="shared" si="32"/>
        <v>-0.012418795917124956</v>
      </c>
      <c r="AC48" s="50">
        <v>0</v>
      </c>
      <c r="AD48" s="50">
        <v>0.052</v>
      </c>
      <c r="AE48" s="50">
        <v>0.129</v>
      </c>
      <c r="AF48" s="50">
        <v>0.819</v>
      </c>
      <c r="AH48" s="20">
        <f t="shared" si="33"/>
        <v>-0.010060830122267687</v>
      </c>
      <c r="AI48" s="20">
        <f t="shared" si="34"/>
        <v>0</v>
      </c>
      <c r="AJ48" s="20">
        <f t="shared" si="35"/>
        <v>0</v>
      </c>
      <c r="AK48" s="20">
        <f t="shared" si="36"/>
        <v>-0.006603661726242386</v>
      </c>
      <c r="AL48" s="21">
        <f t="shared" si="37"/>
        <v>-0.01666449184851007</v>
      </c>
    </row>
    <row r="49" spans="1:38" ht="12.75">
      <c r="A49" s="2">
        <v>39568</v>
      </c>
      <c r="B49" s="4">
        <v>58.9139344262295</v>
      </c>
      <c r="C49" s="4">
        <v>93.43</v>
      </c>
      <c r="D49" s="4">
        <v>53.70133196721311</v>
      </c>
      <c r="E49" s="4">
        <v>113.1</v>
      </c>
      <c r="G49" s="5">
        <f t="shared" si="19"/>
        <v>0.040568932435977034</v>
      </c>
      <c r="H49" s="5">
        <f t="shared" si="20"/>
        <v>0.052139639639639856</v>
      </c>
      <c r="I49" s="5">
        <f t="shared" si="21"/>
        <v>0.08787926732861773</v>
      </c>
      <c r="J49" s="5">
        <f t="shared" si="22"/>
        <v>-0.005626868296113918</v>
      </c>
      <c r="L49" s="16">
        <f t="shared" si="23"/>
        <v>0.010142233108994259</v>
      </c>
      <c r="M49" s="16">
        <f t="shared" si="24"/>
        <v>0.013034909909909964</v>
      </c>
      <c r="N49" s="16">
        <f t="shared" si="25"/>
        <v>0.008787926732861773</v>
      </c>
      <c r="O49" s="16">
        <f t="shared" si="26"/>
        <v>-0.002250747318445567</v>
      </c>
      <c r="P49" s="17">
        <f t="shared" si="27"/>
        <v>0.02971432243332043</v>
      </c>
      <c r="R49" s="49">
        <v>0</v>
      </c>
      <c r="S49" s="49">
        <v>0.159</v>
      </c>
      <c r="T49" s="49">
        <v>0</v>
      </c>
      <c r="U49" s="49">
        <v>0.841</v>
      </c>
      <c r="W49" s="18">
        <f t="shared" si="28"/>
        <v>0</v>
      </c>
      <c r="X49" s="18">
        <f t="shared" si="29"/>
        <v>0.0006778153153153181</v>
      </c>
      <c r="Y49" s="18">
        <f t="shared" si="30"/>
        <v>0.010193995010119658</v>
      </c>
      <c r="Z49" s="18">
        <f t="shared" si="31"/>
        <v>-0.004901002285915223</v>
      </c>
      <c r="AA49" s="19">
        <f t="shared" si="32"/>
        <v>0.005970808039519754</v>
      </c>
      <c r="AC49" s="50">
        <v>0.103</v>
      </c>
      <c r="AD49" s="50">
        <v>0.202</v>
      </c>
      <c r="AE49" s="50">
        <v>0</v>
      </c>
      <c r="AF49" s="50">
        <v>0.695</v>
      </c>
      <c r="AH49" s="20">
        <f t="shared" si="33"/>
        <v>0</v>
      </c>
      <c r="AI49" s="20">
        <f t="shared" si="34"/>
        <v>0.0027112612612612726</v>
      </c>
      <c r="AJ49" s="20">
        <f t="shared" si="35"/>
        <v>0.011336425485391688</v>
      </c>
      <c r="AK49" s="20">
        <f t="shared" si="36"/>
        <v>-0.004608405134517299</v>
      </c>
      <c r="AL49" s="21">
        <f t="shared" si="37"/>
        <v>0.009439281612135662</v>
      </c>
    </row>
    <row r="50" spans="1:38" ht="12.75">
      <c r="A50" s="2">
        <v>39598</v>
      </c>
      <c r="B50" s="4">
        <v>61.051819467661055</v>
      </c>
      <c r="C50" s="4">
        <v>94.88</v>
      </c>
      <c r="D50" s="4">
        <v>54.307573614504314</v>
      </c>
      <c r="E50" s="4">
        <v>111.77</v>
      </c>
      <c r="G50" s="5">
        <f t="shared" si="19"/>
        <v>0.036288274790212016</v>
      </c>
      <c r="H50" s="5">
        <f t="shared" si="20"/>
        <v>0.015519640372471333</v>
      </c>
      <c r="I50" s="5">
        <f t="shared" si="21"/>
        <v>0.01128913613653637</v>
      </c>
      <c r="J50" s="5">
        <f t="shared" si="22"/>
        <v>-0.011759504862953074</v>
      </c>
      <c r="L50" s="16">
        <f t="shared" si="23"/>
        <v>0.009072068697553004</v>
      </c>
      <c r="M50" s="16">
        <f t="shared" si="24"/>
        <v>0.003879910093117833</v>
      </c>
      <c r="N50" s="16">
        <f t="shared" si="25"/>
        <v>0.001128913613653637</v>
      </c>
      <c r="O50" s="16">
        <f t="shared" si="26"/>
        <v>-0.00470380194518123</v>
      </c>
      <c r="P50" s="17">
        <f t="shared" si="27"/>
        <v>0.009377090459143245</v>
      </c>
      <c r="R50" s="49">
        <v>0</v>
      </c>
      <c r="S50" s="49">
        <v>0.292</v>
      </c>
      <c r="T50" s="49">
        <v>0</v>
      </c>
      <c r="U50" s="49">
        <v>0.708</v>
      </c>
      <c r="W50" s="18">
        <f t="shared" si="28"/>
        <v>0</v>
      </c>
      <c r="X50" s="18">
        <f t="shared" si="29"/>
        <v>0.002467622819222942</v>
      </c>
      <c r="Y50" s="18">
        <f t="shared" si="30"/>
        <v>0</v>
      </c>
      <c r="Z50" s="18">
        <f t="shared" si="31"/>
        <v>-0.009889743589743535</v>
      </c>
      <c r="AA50" s="19">
        <f t="shared" si="32"/>
        <v>-0.007422120770520593</v>
      </c>
      <c r="AC50" s="50">
        <v>0</v>
      </c>
      <c r="AD50" s="50">
        <v>0.397</v>
      </c>
      <c r="AE50" s="50">
        <v>0.02</v>
      </c>
      <c r="AF50" s="50">
        <v>0.583</v>
      </c>
      <c r="AH50" s="20">
        <f t="shared" si="33"/>
        <v>0.0037376923033918376</v>
      </c>
      <c r="AI50" s="20">
        <f t="shared" si="34"/>
        <v>0.0031349673552392094</v>
      </c>
      <c r="AJ50" s="20">
        <f t="shared" si="35"/>
        <v>0</v>
      </c>
      <c r="AK50" s="20">
        <f t="shared" si="36"/>
        <v>-0.008172855879752385</v>
      </c>
      <c r="AL50" s="21">
        <f t="shared" si="37"/>
        <v>-0.0013001962211213382</v>
      </c>
    </row>
    <row r="51" spans="1:38" ht="12.75">
      <c r="A51" s="2">
        <v>39629</v>
      </c>
      <c r="B51" s="4">
        <v>56.830878618588116</v>
      </c>
      <c r="C51" s="4">
        <v>87.68</v>
      </c>
      <c r="D51" s="4">
        <v>50.0126968004063</v>
      </c>
      <c r="E51" s="4">
        <v>110.86</v>
      </c>
      <c r="G51" s="5">
        <f t="shared" si="19"/>
        <v>-0.06913701976251108</v>
      </c>
      <c r="H51" s="5">
        <f t="shared" si="20"/>
        <v>-0.07588532883642485</v>
      </c>
      <c r="I51" s="5">
        <f t="shared" si="21"/>
        <v>-0.07908430681482237</v>
      </c>
      <c r="J51" s="5">
        <f t="shared" si="22"/>
        <v>-0.00814171960275567</v>
      </c>
      <c r="L51" s="16">
        <f t="shared" si="23"/>
        <v>-0.01728425494062777</v>
      </c>
      <c r="M51" s="16">
        <f t="shared" si="24"/>
        <v>-0.018971332209106212</v>
      </c>
      <c r="N51" s="16">
        <f t="shared" si="25"/>
        <v>-0.007908430681482238</v>
      </c>
      <c r="O51" s="16">
        <f t="shared" si="26"/>
        <v>-0.0032566878411022684</v>
      </c>
      <c r="P51" s="17">
        <f t="shared" si="27"/>
        <v>-0.047420705672318486</v>
      </c>
      <c r="R51" s="49">
        <v>0</v>
      </c>
      <c r="S51" s="49">
        <v>0</v>
      </c>
      <c r="T51" s="49">
        <v>0</v>
      </c>
      <c r="U51" s="49">
        <v>1</v>
      </c>
      <c r="W51" s="18">
        <f t="shared" si="28"/>
        <v>0</v>
      </c>
      <c r="X51" s="18">
        <f t="shared" si="29"/>
        <v>-0.022158516020236056</v>
      </c>
      <c r="Y51" s="18">
        <f t="shared" si="30"/>
        <v>0</v>
      </c>
      <c r="Z51" s="18">
        <f t="shared" si="31"/>
        <v>-0.005764337478751014</v>
      </c>
      <c r="AA51" s="19">
        <f t="shared" si="32"/>
        <v>-0.02792285349898707</v>
      </c>
      <c r="AC51" s="50">
        <v>0.049</v>
      </c>
      <c r="AD51" s="50">
        <v>0</v>
      </c>
      <c r="AE51" s="50">
        <v>0</v>
      </c>
      <c r="AF51" s="50">
        <v>0.951</v>
      </c>
      <c r="AH51" s="20">
        <f t="shared" si="33"/>
        <v>0</v>
      </c>
      <c r="AI51" s="20">
        <f t="shared" si="34"/>
        <v>-0.030126475548060666</v>
      </c>
      <c r="AJ51" s="20">
        <f t="shared" si="35"/>
        <v>-0.0015816861362964473</v>
      </c>
      <c r="AK51" s="20">
        <f t="shared" si="36"/>
        <v>-0.004746622528406555</v>
      </c>
      <c r="AL51" s="21">
        <f t="shared" si="37"/>
        <v>-0.036454784212763665</v>
      </c>
    </row>
    <row r="52" spans="1:38" ht="12.75">
      <c r="A52" s="2">
        <v>39660</v>
      </c>
      <c r="B52" s="4">
        <v>57.88090507018781</v>
      </c>
      <c r="C52" s="4">
        <v>85.64</v>
      </c>
      <c r="D52" s="4">
        <v>49.118646240625594</v>
      </c>
      <c r="E52" s="4">
        <v>112.6</v>
      </c>
      <c r="G52" s="5">
        <f t="shared" si="19"/>
        <v>0.01847633675781757</v>
      </c>
      <c r="H52" s="5">
        <f t="shared" si="20"/>
        <v>-0.023266423357664268</v>
      </c>
      <c r="I52" s="5">
        <f t="shared" si="21"/>
        <v>-0.017876471715747355</v>
      </c>
      <c r="J52" s="5">
        <f t="shared" si="22"/>
        <v>0.01569547176619146</v>
      </c>
      <c r="L52" s="16">
        <f t="shared" si="23"/>
        <v>0.004619084189454392</v>
      </c>
      <c r="M52" s="16">
        <f t="shared" si="24"/>
        <v>-0.005816605839416067</v>
      </c>
      <c r="N52" s="16">
        <f t="shared" si="25"/>
        <v>-0.0017876471715747356</v>
      </c>
      <c r="O52" s="16">
        <f t="shared" si="26"/>
        <v>0.006278188706476584</v>
      </c>
      <c r="P52" s="17">
        <f t="shared" si="27"/>
        <v>0.003293019884940174</v>
      </c>
      <c r="R52" s="49">
        <v>0.125</v>
      </c>
      <c r="S52" s="49">
        <v>0</v>
      </c>
      <c r="T52" s="49">
        <v>0</v>
      </c>
      <c r="U52" s="49">
        <v>0.875</v>
      </c>
      <c r="W52" s="18">
        <f t="shared" si="28"/>
        <v>0</v>
      </c>
      <c r="X52" s="18">
        <f t="shared" si="29"/>
        <v>0</v>
      </c>
      <c r="Y52" s="18">
        <f t="shared" si="30"/>
        <v>0</v>
      </c>
      <c r="Z52" s="18">
        <f t="shared" si="31"/>
        <v>0.01569547176619146</v>
      </c>
      <c r="AA52" s="19">
        <f t="shared" si="32"/>
        <v>0.01569547176619146</v>
      </c>
      <c r="AC52" s="50">
        <v>0.205</v>
      </c>
      <c r="AD52" s="50">
        <v>0</v>
      </c>
      <c r="AE52" s="50">
        <v>0</v>
      </c>
      <c r="AF52" s="50">
        <v>0.795</v>
      </c>
      <c r="AH52" s="20">
        <f t="shared" si="33"/>
        <v>0.0009053405011330609</v>
      </c>
      <c r="AI52" s="20">
        <f t="shared" si="34"/>
        <v>0</v>
      </c>
      <c r="AJ52" s="20">
        <f t="shared" si="35"/>
        <v>0</v>
      </c>
      <c r="AK52" s="20">
        <f t="shared" si="36"/>
        <v>0.014926393649648078</v>
      </c>
      <c r="AL52" s="21">
        <f t="shared" si="37"/>
        <v>0.015831734150781138</v>
      </c>
    </row>
    <row r="53" spans="1:38" ht="12.75">
      <c r="A53" s="2">
        <v>39689</v>
      </c>
      <c r="B53" s="4">
        <v>62.81352235550708</v>
      </c>
      <c r="C53" s="4">
        <v>88.33</v>
      </c>
      <c r="D53" s="4">
        <v>49.70010905125409</v>
      </c>
      <c r="E53" s="4">
        <v>113.67</v>
      </c>
      <c r="G53" s="5">
        <f t="shared" si="19"/>
        <v>0.08522011325389367</v>
      </c>
      <c r="H53" s="5">
        <f t="shared" si="20"/>
        <v>0.03141055581503971</v>
      </c>
      <c r="I53" s="5">
        <f t="shared" si="21"/>
        <v>0.011837924192372729</v>
      </c>
      <c r="J53" s="5">
        <f t="shared" si="22"/>
        <v>0.00950266429840152</v>
      </c>
      <c r="L53" s="16">
        <f t="shared" si="23"/>
        <v>0.021305028313473418</v>
      </c>
      <c r="M53" s="16">
        <f t="shared" si="24"/>
        <v>0.007852638953759927</v>
      </c>
      <c r="N53" s="16">
        <f t="shared" si="25"/>
        <v>0.0011837924192372729</v>
      </c>
      <c r="O53" s="16">
        <f t="shared" si="26"/>
        <v>0.003801065719360608</v>
      </c>
      <c r="P53" s="17">
        <f t="shared" si="27"/>
        <v>0.03414252540583122</v>
      </c>
      <c r="R53" s="49">
        <v>0</v>
      </c>
      <c r="S53" s="49">
        <v>0</v>
      </c>
      <c r="T53" s="49">
        <v>0</v>
      </c>
      <c r="U53" s="49">
        <v>1</v>
      </c>
      <c r="W53" s="18">
        <f t="shared" si="28"/>
        <v>0.010652514156736709</v>
      </c>
      <c r="X53" s="18">
        <f t="shared" si="29"/>
        <v>0</v>
      </c>
      <c r="Y53" s="18">
        <f t="shared" si="30"/>
        <v>0</v>
      </c>
      <c r="Z53" s="18">
        <f t="shared" si="31"/>
        <v>0.00831483126110133</v>
      </c>
      <c r="AA53" s="19">
        <f t="shared" si="32"/>
        <v>0.01896734541783804</v>
      </c>
      <c r="AC53" s="50">
        <v>0</v>
      </c>
      <c r="AD53" s="50">
        <v>0</v>
      </c>
      <c r="AE53" s="50">
        <v>0.067</v>
      </c>
      <c r="AF53" s="50">
        <v>0.933</v>
      </c>
      <c r="AH53" s="20">
        <f t="shared" si="33"/>
        <v>0.017470123217048203</v>
      </c>
      <c r="AI53" s="20">
        <f t="shared" si="34"/>
        <v>0</v>
      </c>
      <c r="AJ53" s="20">
        <f t="shared" si="35"/>
        <v>0</v>
      </c>
      <c r="AK53" s="20">
        <f t="shared" si="36"/>
        <v>0.007554618117229209</v>
      </c>
      <c r="AL53" s="21">
        <f t="shared" si="37"/>
        <v>0.02502474133427741</v>
      </c>
    </row>
    <row r="54" spans="1:38" ht="12.75">
      <c r="A54" s="2">
        <v>39721</v>
      </c>
      <c r="B54" s="4">
        <v>61.04605776736924</v>
      </c>
      <c r="C54" s="4">
        <v>83.86</v>
      </c>
      <c r="D54" s="4">
        <v>44.65261514441843</v>
      </c>
      <c r="E54" s="4">
        <v>115.09</v>
      </c>
      <c r="G54" s="5">
        <f t="shared" si="19"/>
        <v>-0.02813828172434718</v>
      </c>
      <c r="H54" s="5">
        <f t="shared" si="20"/>
        <v>-0.05060568323332959</v>
      </c>
      <c r="I54" s="5">
        <f t="shared" si="21"/>
        <v>-0.10155901069815254</v>
      </c>
      <c r="J54" s="5">
        <f t="shared" si="22"/>
        <v>0.012492302278525491</v>
      </c>
      <c r="L54" s="16">
        <f t="shared" si="23"/>
        <v>-0.007034570431086795</v>
      </c>
      <c r="M54" s="16">
        <f t="shared" si="24"/>
        <v>-0.012651420808332398</v>
      </c>
      <c r="N54" s="16">
        <f t="shared" si="25"/>
        <v>-0.010155901069815254</v>
      </c>
      <c r="O54" s="16">
        <f t="shared" si="26"/>
        <v>0.004996920911410197</v>
      </c>
      <c r="P54" s="17">
        <f t="shared" si="27"/>
        <v>-0.02484497139782425</v>
      </c>
      <c r="R54" s="49">
        <v>0</v>
      </c>
      <c r="S54" s="49">
        <v>0.248</v>
      </c>
      <c r="T54" s="49">
        <v>0</v>
      </c>
      <c r="U54" s="49">
        <v>0.752</v>
      </c>
      <c r="W54" s="18">
        <f t="shared" si="28"/>
        <v>0</v>
      </c>
      <c r="X54" s="18">
        <f t="shared" si="29"/>
        <v>0</v>
      </c>
      <c r="Y54" s="18">
        <f t="shared" si="30"/>
        <v>0</v>
      </c>
      <c r="Z54" s="18">
        <f t="shared" si="31"/>
        <v>0.012492302278525491</v>
      </c>
      <c r="AA54" s="19">
        <f t="shared" si="32"/>
        <v>0.012492302278525491</v>
      </c>
      <c r="AC54" s="50">
        <v>0</v>
      </c>
      <c r="AD54" s="50">
        <v>0.351</v>
      </c>
      <c r="AE54" s="50">
        <v>0</v>
      </c>
      <c r="AF54" s="50">
        <v>0.649</v>
      </c>
      <c r="AH54" s="20">
        <f t="shared" si="33"/>
        <v>0</v>
      </c>
      <c r="AI54" s="20">
        <f t="shared" si="34"/>
        <v>0</v>
      </c>
      <c r="AJ54" s="20">
        <f t="shared" si="35"/>
        <v>-0.00680445371677622</v>
      </c>
      <c r="AK54" s="20">
        <f t="shared" si="36"/>
        <v>0.011655318025864284</v>
      </c>
      <c r="AL54" s="21">
        <f t="shared" si="37"/>
        <v>0.004850864309088064</v>
      </c>
    </row>
    <row r="55" spans="1:38" ht="12.75">
      <c r="A55" s="2">
        <v>39752</v>
      </c>
      <c r="B55" s="4">
        <v>57.254069355980185</v>
      </c>
      <c r="C55" s="4">
        <v>79.28</v>
      </c>
      <c r="D55" s="4">
        <v>39.270268145002746</v>
      </c>
      <c r="E55" s="4">
        <v>117.44</v>
      </c>
      <c r="G55" s="5">
        <f t="shared" si="19"/>
        <v>-0.06211684341418644</v>
      </c>
      <c r="H55" s="5">
        <f t="shared" si="20"/>
        <v>-0.05461483424755542</v>
      </c>
      <c r="I55" s="5">
        <f t="shared" si="21"/>
        <v>-0.12053822563376726</v>
      </c>
      <c r="J55" s="5">
        <f t="shared" si="22"/>
        <v>0.02041880267616647</v>
      </c>
      <c r="L55" s="16">
        <f t="shared" si="23"/>
        <v>-0.01552921085354661</v>
      </c>
      <c r="M55" s="16">
        <f t="shared" si="24"/>
        <v>-0.013653708561888855</v>
      </c>
      <c r="N55" s="16">
        <f t="shared" si="25"/>
        <v>-0.012053822563376726</v>
      </c>
      <c r="O55" s="16">
        <f t="shared" si="26"/>
        <v>0.008167521070466588</v>
      </c>
      <c r="P55" s="17">
        <f t="shared" si="27"/>
        <v>-0.0330692209083456</v>
      </c>
      <c r="R55" s="49">
        <v>0</v>
      </c>
      <c r="S55" s="49">
        <v>0</v>
      </c>
      <c r="T55" s="49">
        <v>0</v>
      </c>
      <c r="U55" s="49">
        <v>1</v>
      </c>
      <c r="W55" s="18">
        <f t="shared" si="28"/>
        <v>0</v>
      </c>
      <c r="X55" s="18">
        <f t="shared" si="29"/>
        <v>-0.013544478893393745</v>
      </c>
      <c r="Y55" s="18">
        <f t="shared" si="30"/>
        <v>0</v>
      </c>
      <c r="Z55" s="18">
        <f t="shared" si="31"/>
        <v>0.015354939612477185</v>
      </c>
      <c r="AA55" s="19">
        <f t="shared" si="32"/>
        <v>0.0018104607190834402</v>
      </c>
      <c r="AC55" s="50">
        <v>0</v>
      </c>
      <c r="AD55" s="50">
        <v>0</v>
      </c>
      <c r="AE55" s="50">
        <v>0</v>
      </c>
      <c r="AF55" s="50">
        <v>1</v>
      </c>
      <c r="AH55" s="20">
        <f t="shared" si="33"/>
        <v>0</v>
      </c>
      <c r="AI55" s="20">
        <f t="shared" si="34"/>
        <v>-0.019169806820891953</v>
      </c>
      <c r="AJ55" s="20">
        <f t="shared" si="35"/>
        <v>0</v>
      </c>
      <c r="AK55" s="20">
        <f t="shared" si="36"/>
        <v>0.013251802936832039</v>
      </c>
      <c r="AL55" s="21">
        <f t="shared" si="37"/>
        <v>-0.005918003884059914</v>
      </c>
    </row>
    <row r="56" spans="1:38" ht="12.75">
      <c r="A56" s="2">
        <v>39780</v>
      </c>
      <c r="B56" s="4">
        <v>54.84048838125246</v>
      </c>
      <c r="C56" s="4">
        <v>73.66</v>
      </c>
      <c r="D56" s="4">
        <v>36.39228042536432</v>
      </c>
      <c r="E56" s="4">
        <v>119.4</v>
      </c>
      <c r="G56" s="5">
        <f t="shared" si="19"/>
        <v>-0.04215562320507138</v>
      </c>
      <c r="H56" s="5">
        <f t="shared" si="20"/>
        <v>-0.07088799192734618</v>
      </c>
      <c r="I56" s="5">
        <f t="shared" si="21"/>
        <v>-0.07328668368170177</v>
      </c>
      <c r="J56" s="5">
        <f t="shared" si="22"/>
        <v>0.01668937329700282</v>
      </c>
      <c r="L56" s="16">
        <f t="shared" si="23"/>
        <v>-0.010538905801267845</v>
      </c>
      <c r="M56" s="16">
        <f t="shared" si="24"/>
        <v>-0.017721997981836546</v>
      </c>
      <c r="N56" s="16">
        <f t="shared" si="25"/>
        <v>-0.0073286683681701775</v>
      </c>
      <c r="O56" s="16">
        <f t="shared" si="26"/>
        <v>0.006675749318801128</v>
      </c>
      <c r="P56" s="17">
        <f t="shared" si="27"/>
        <v>-0.028913822832473443</v>
      </c>
      <c r="R56" s="49">
        <v>0</v>
      </c>
      <c r="S56" s="49">
        <v>0</v>
      </c>
      <c r="T56" s="49">
        <v>0</v>
      </c>
      <c r="U56" s="49">
        <v>1</v>
      </c>
      <c r="W56" s="18">
        <f t="shared" si="28"/>
        <v>0</v>
      </c>
      <c r="X56" s="18">
        <f t="shared" si="29"/>
        <v>0</v>
      </c>
      <c r="Y56" s="18">
        <f t="shared" si="30"/>
        <v>0</v>
      </c>
      <c r="Z56" s="18">
        <f t="shared" si="31"/>
        <v>0.01668937329700282</v>
      </c>
      <c r="AA56" s="19">
        <f t="shared" si="32"/>
        <v>0.01668937329700282</v>
      </c>
      <c r="AC56" s="50">
        <v>0</v>
      </c>
      <c r="AD56" s="50">
        <v>0</v>
      </c>
      <c r="AE56" s="50">
        <v>0</v>
      </c>
      <c r="AF56" s="50">
        <v>1</v>
      </c>
      <c r="AH56" s="20">
        <f t="shared" si="33"/>
        <v>0</v>
      </c>
      <c r="AI56" s="20">
        <f t="shared" si="34"/>
        <v>0</v>
      </c>
      <c r="AJ56" s="20">
        <f t="shared" si="35"/>
        <v>0</v>
      </c>
      <c r="AK56" s="20">
        <f t="shared" si="36"/>
        <v>0.01668937329700282</v>
      </c>
      <c r="AL56" s="21">
        <f t="shared" si="37"/>
        <v>0.01668937329700282</v>
      </c>
    </row>
    <row r="57" spans="1:38" ht="12.75">
      <c r="A57" s="2">
        <v>39812</v>
      </c>
      <c r="B57" s="4">
        <v>50.622554251156174</v>
      </c>
      <c r="C57" s="4">
        <v>71.97</v>
      </c>
      <c r="D57" s="4">
        <v>35.58164354322305</v>
      </c>
      <c r="E57" s="4">
        <v>120.72</v>
      </c>
      <c r="G57" s="5">
        <f t="shared" si="19"/>
        <v>-0.07691277475089398</v>
      </c>
      <c r="H57" s="5">
        <f t="shared" si="20"/>
        <v>-0.02294325278305731</v>
      </c>
      <c r="I57" s="5">
        <f t="shared" si="21"/>
        <v>-0.022274968006024687</v>
      </c>
      <c r="J57" s="5">
        <f t="shared" si="22"/>
        <v>0.011055276381909396</v>
      </c>
      <c r="L57" s="16">
        <f t="shared" si="23"/>
        <v>-0.019228193687723494</v>
      </c>
      <c r="M57" s="16">
        <f t="shared" si="24"/>
        <v>-0.005735813195764328</v>
      </c>
      <c r="N57" s="16">
        <f t="shared" si="25"/>
        <v>-0.0022274968006024687</v>
      </c>
      <c r="O57" s="16">
        <f t="shared" si="26"/>
        <v>0.004422110552763758</v>
      </c>
      <c r="P57" s="17">
        <f t="shared" si="27"/>
        <v>-0.022769393131326532</v>
      </c>
      <c r="R57" s="49">
        <v>0</v>
      </c>
      <c r="S57" s="49">
        <v>0.043</v>
      </c>
      <c r="T57" s="49">
        <v>0.009</v>
      </c>
      <c r="U57" s="49">
        <v>0.948</v>
      </c>
      <c r="W57" s="18">
        <f t="shared" si="28"/>
        <v>0</v>
      </c>
      <c r="X57" s="18">
        <f t="shared" si="29"/>
        <v>0</v>
      </c>
      <c r="Y57" s="18">
        <f t="shared" si="30"/>
        <v>0</v>
      </c>
      <c r="Z57" s="18">
        <f t="shared" si="31"/>
        <v>0.011055276381909396</v>
      </c>
      <c r="AA57" s="19">
        <f t="shared" si="32"/>
        <v>0.011055276381909396</v>
      </c>
      <c r="AC57" s="50">
        <v>0</v>
      </c>
      <c r="AD57" s="50">
        <v>0.069</v>
      </c>
      <c r="AE57" s="50">
        <v>0.02</v>
      </c>
      <c r="AF57" s="50">
        <v>0.911</v>
      </c>
      <c r="AH57" s="20">
        <f t="shared" si="33"/>
        <v>0</v>
      </c>
      <c r="AI57" s="20">
        <f t="shared" si="34"/>
        <v>0</v>
      </c>
      <c r="AJ57" s="20">
        <f t="shared" si="35"/>
        <v>0</v>
      </c>
      <c r="AK57" s="20">
        <f t="shared" si="36"/>
        <v>0.011055276381909396</v>
      </c>
      <c r="AL57" s="21">
        <f t="shared" si="37"/>
        <v>0.011055276381909396</v>
      </c>
    </row>
    <row r="58" spans="1:38" ht="12.75">
      <c r="A58" s="2">
        <v>39843</v>
      </c>
      <c r="B58" s="4">
        <v>54.043715846994544</v>
      </c>
      <c r="C58" s="4">
        <v>73.7</v>
      </c>
      <c r="D58" s="4">
        <v>36.861826697892276</v>
      </c>
      <c r="E58" s="4">
        <v>121.05</v>
      </c>
      <c r="G58" s="5">
        <f t="shared" si="19"/>
        <v>0.06758176560717954</v>
      </c>
      <c r="H58" s="5">
        <f t="shared" si="20"/>
        <v>0.024037793525079953</v>
      </c>
      <c r="I58" s="5">
        <f t="shared" si="21"/>
        <v>0.03597875272720641</v>
      </c>
      <c r="J58" s="5">
        <f t="shared" si="22"/>
        <v>0.0027335984095426813</v>
      </c>
      <c r="L58" s="16">
        <f t="shared" si="23"/>
        <v>0.016895441401794886</v>
      </c>
      <c r="M58" s="16">
        <f t="shared" si="24"/>
        <v>0.006009448381269988</v>
      </c>
      <c r="N58" s="16">
        <f t="shared" si="25"/>
        <v>0.003597875272720641</v>
      </c>
      <c r="O58" s="16">
        <f t="shared" si="26"/>
        <v>0.0010934393638170725</v>
      </c>
      <c r="P58" s="17">
        <f t="shared" si="27"/>
        <v>0.027596204419602588</v>
      </c>
      <c r="R58" s="49">
        <v>0</v>
      </c>
      <c r="S58" s="49">
        <v>0</v>
      </c>
      <c r="T58" s="49">
        <v>0.055</v>
      </c>
      <c r="U58" s="49">
        <v>0.945</v>
      </c>
      <c r="W58" s="18">
        <f t="shared" si="28"/>
        <v>0</v>
      </c>
      <c r="X58" s="18">
        <f t="shared" si="29"/>
        <v>0.001033625121578438</v>
      </c>
      <c r="Y58" s="18">
        <f t="shared" si="30"/>
        <v>0.00032380877454485764</v>
      </c>
      <c r="Z58" s="18">
        <f t="shared" si="31"/>
        <v>0.0025914512922464617</v>
      </c>
      <c r="AA58" s="19">
        <f t="shared" si="32"/>
        <v>0.003948885188369757</v>
      </c>
      <c r="AC58" s="50">
        <v>0</v>
      </c>
      <c r="AD58" s="50">
        <v>0.078</v>
      </c>
      <c r="AE58" s="50">
        <v>0.114</v>
      </c>
      <c r="AF58" s="50">
        <v>0.808</v>
      </c>
      <c r="AH58" s="20">
        <f t="shared" si="33"/>
        <v>0</v>
      </c>
      <c r="AI58" s="20">
        <f t="shared" si="34"/>
        <v>0.001658607753230517</v>
      </c>
      <c r="AJ58" s="20">
        <f t="shared" si="35"/>
        <v>0.0007195750545441282</v>
      </c>
      <c r="AK58" s="20">
        <f t="shared" si="36"/>
        <v>0.0024903081510933827</v>
      </c>
      <c r="AL58" s="21">
        <f t="shared" si="37"/>
        <v>0.004868490958868028</v>
      </c>
    </row>
    <row r="59" spans="1:38" ht="12.75">
      <c r="A59" s="2">
        <v>39871</v>
      </c>
      <c r="B59" s="4">
        <v>49.8460809850817</v>
      </c>
      <c r="C59" s="4">
        <v>68.56</v>
      </c>
      <c r="D59" s="4">
        <v>36.04072933933223</v>
      </c>
      <c r="E59" s="4">
        <v>121.93</v>
      </c>
      <c r="G59" s="5">
        <f t="shared" si="19"/>
        <v>-0.07767110007381706</v>
      </c>
      <c r="H59" s="5">
        <f t="shared" si="20"/>
        <v>-0.06974219810040705</v>
      </c>
      <c r="I59" s="5">
        <f t="shared" si="21"/>
        <v>-0.022275004581012725</v>
      </c>
      <c r="J59" s="5">
        <f t="shared" si="22"/>
        <v>0.007269723254853533</v>
      </c>
      <c r="L59" s="16">
        <f t="shared" si="23"/>
        <v>-0.019417775018454264</v>
      </c>
      <c r="M59" s="16">
        <f t="shared" si="24"/>
        <v>-0.017435549525101762</v>
      </c>
      <c r="N59" s="16">
        <f t="shared" si="25"/>
        <v>-0.0022275004581012725</v>
      </c>
      <c r="O59" s="16">
        <f t="shared" si="26"/>
        <v>0.002907889301941413</v>
      </c>
      <c r="P59" s="17">
        <f t="shared" si="27"/>
        <v>-0.036172935699715886</v>
      </c>
      <c r="R59" s="49">
        <v>0</v>
      </c>
      <c r="S59" s="49">
        <v>0</v>
      </c>
      <c r="T59" s="49">
        <v>0.175</v>
      </c>
      <c r="U59" s="49">
        <v>0.825</v>
      </c>
      <c r="W59" s="18">
        <f t="shared" si="28"/>
        <v>0</v>
      </c>
      <c r="X59" s="18">
        <f t="shared" si="29"/>
        <v>0</v>
      </c>
      <c r="Y59" s="18">
        <f t="shared" si="30"/>
        <v>-0.0012251252519556999</v>
      </c>
      <c r="Z59" s="18">
        <f t="shared" si="31"/>
        <v>0.006869888475836588</v>
      </c>
      <c r="AA59" s="19">
        <f t="shared" si="32"/>
        <v>0.005644763223880888</v>
      </c>
      <c r="AC59" s="50">
        <v>0</v>
      </c>
      <c r="AD59" s="50">
        <v>0</v>
      </c>
      <c r="AE59" s="50">
        <v>0.292</v>
      </c>
      <c r="AF59" s="50">
        <v>0.708</v>
      </c>
      <c r="AH59" s="20">
        <f t="shared" si="33"/>
        <v>0</v>
      </c>
      <c r="AI59" s="20">
        <f t="shared" si="34"/>
        <v>-0.00543989145183175</v>
      </c>
      <c r="AJ59" s="20">
        <f t="shared" si="35"/>
        <v>-0.0025393505222354507</v>
      </c>
      <c r="AK59" s="20">
        <f t="shared" si="36"/>
        <v>0.005873936389921655</v>
      </c>
      <c r="AL59" s="21">
        <f t="shared" si="37"/>
        <v>-0.0021053055841455453</v>
      </c>
    </row>
    <row r="60" spans="1:38" ht="12.75">
      <c r="A60" s="2">
        <v>39903</v>
      </c>
      <c r="B60" s="4">
        <v>51.35481923164013</v>
      </c>
      <c r="C60" s="4">
        <v>67.86</v>
      </c>
      <c r="D60" s="4">
        <v>37.50471733715752</v>
      </c>
      <c r="E60" s="4">
        <v>123.17</v>
      </c>
      <c r="G60" s="5">
        <f t="shared" si="19"/>
        <v>0.030267941164922707</v>
      </c>
      <c r="H60" s="5">
        <f t="shared" si="20"/>
        <v>-0.010210035005834395</v>
      </c>
      <c r="I60" s="5">
        <f t="shared" si="21"/>
        <v>0.040620376575664974</v>
      </c>
      <c r="J60" s="5">
        <f t="shared" si="22"/>
        <v>0.010169769539899898</v>
      </c>
      <c r="L60" s="16">
        <f t="shared" si="23"/>
        <v>0.007566985291230677</v>
      </c>
      <c r="M60" s="16">
        <f t="shared" si="24"/>
        <v>-0.0025525087514585987</v>
      </c>
      <c r="N60" s="16">
        <f t="shared" si="25"/>
        <v>0.004062037657566498</v>
      </c>
      <c r="O60" s="16">
        <f t="shared" si="26"/>
        <v>0.004067907815959959</v>
      </c>
      <c r="P60" s="17">
        <f t="shared" si="27"/>
        <v>0.013144422013298535</v>
      </c>
      <c r="R60" s="49">
        <v>0</v>
      </c>
      <c r="S60" s="49">
        <v>0</v>
      </c>
      <c r="T60" s="49">
        <v>0.186</v>
      </c>
      <c r="U60" s="49">
        <v>0.814</v>
      </c>
      <c r="W60" s="18">
        <f t="shared" si="28"/>
        <v>0</v>
      </c>
      <c r="X60" s="18">
        <f t="shared" si="29"/>
        <v>0</v>
      </c>
      <c r="Y60" s="18">
        <f t="shared" si="30"/>
        <v>0.00710856590074137</v>
      </c>
      <c r="Z60" s="18">
        <f t="shared" si="31"/>
        <v>0.008390059870417415</v>
      </c>
      <c r="AA60" s="19">
        <f t="shared" si="32"/>
        <v>0.015498625771158785</v>
      </c>
      <c r="AC60" s="50">
        <v>0</v>
      </c>
      <c r="AD60" s="50">
        <v>0</v>
      </c>
      <c r="AE60" s="50">
        <v>0.245</v>
      </c>
      <c r="AF60" s="50">
        <v>0.755</v>
      </c>
      <c r="AH60" s="20">
        <f t="shared" si="33"/>
        <v>0</v>
      </c>
      <c r="AI60" s="20">
        <f t="shared" si="34"/>
        <v>0</v>
      </c>
      <c r="AJ60" s="20">
        <f t="shared" si="35"/>
        <v>0.011861149960094172</v>
      </c>
      <c r="AK60" s="20">
        <f t="shared" si="36"/>
        <v>0.007200196834249127</v>
      </c>
      <c r="AL60" s="21">
        <f t="shared" si="37"/>
        <v>0.0190613467943433</v>
      </c>
    </row>
    <row r="61" spans="1:38" ht="12.75">
      <c r="A61" s="2">
        <v>39933</v>
      </c>
      <c r="B61" s="4">
        <v>52.38527254857489</v>
      </c>
      <c r="C61" s="4">
        <v>69.44</v>
      </c>
      <c r="D61" s="4">
        <v>42.57201179405761</v>
      </c>
      <c r="E61" s="4">
        <v>123.75</v>
      </c>
      <c r="G61" s="5">
        <f t="shared" si="19"/>
        <v>0.020065367425144975</v>
      </c>
      <c r="H61" s="5">
        <f t="shared" si="20"/>
        <v>0.023283230179781844</v>
      </c>
      <c r="I61" s="5">
        <f t="shared" si="21"/>
        <v>0.13511085582505378</v>
      </c>
      <c r="J61" s="5">
        <f t="shared" si="22"/>
        <v>0.0047089388649832475</v>
      </c>
      <c r="L61" s="16">
        <f t="shared" si="23"/>
        <v>0.005016341856286244</v>
      </c>
      <c r="M61" s="16">
        <f t="shared" si="24"/>
        <v>0.005820807544945461</v>
      </c>
      <c r="N61" s="16">
        <f t="shared" si="25"/>
        <v>0.013511085582505378</v>
      </c>
      <c r="O61" s="16">
        <f t="shared" si="26"/>
        <v>0.0018835755459932991</v>
      </c>
      <c r="P61" s="17">
        <f t="shared" si="27"/>
        <v>0.02623181052973038</v>
      </c>
      <c r="R61" s="49">
        <v>0</v>
      </c>
      <c r="S61" s="49">
        <v>0.185</v>
      </c>
      <c r="T61" s="49">
        <v>0</v>
      </c>
      <c r="U61" s="49">
        <v>0.815</v>
      </c>
      <c r="W61" s="18">
        <f t="shared" si="28"/>
        <v>0</v>
      </c>
      <c r="X61" s="18">
        <f t="shared" si="29"/>
        <v>0</v>
      </c>
      <c r="Y61" s="18">
        <f t="shared" si="30"/>
        <v>0.025130619183460004</v>
      </c>
      <c r="Z61" s="18">
        <f t="shared" si="31"/>
        <v>0.0038330762360963633</v>
      </c>
      <c r="AA61" s="19">
        <f t="shared" si="32"/>
        <v>0.028963695419556366</v>
      </c>
      <c r="AC61" s="50">
        <v>0</v>
      </c>
      <c r="AD61" s="50">
        <v>0.259</v>
      </c>
      <c r="AE61" s="50">
        <v>0</v>
      </c>
      <c r="AF61" s="50">
        <v>0.741</v>
      </c>
      <c r="AH61" s="20">
        <f t="shared" si="33"/>
        <v>0</v>
      </c>
      <c r="AI61" s="20">
        <f t="shared" si="34"/>
        <v>0</v>
      </c>
      <c r="AJ61" s="20">
        <f t="shared" si="35"/>
        <v>0.03310215967713818</v>
      </c>
      <c r="AK61" s="20">
        <f t="shared" si="36"/>
        <v>0.0035552488430623517</v>
      </c>
      <c r="AL61" s="21">
        <f t="shared" si="37"/>
        <v>0.03665740852020053</v>
      </c>
    </row>
    <row r="62" spans="1:38" ht="12.75">
      <c r="A62" s="2">
        <v>39962</v>
      </c>
      <c r="B62" s="4">
        <v>50.3460940810849</v>
      </c>
      <c r="C62" s="4">
        <v>71.82</v>
      </c>
      <c r="D62" s="4">
        <v>43.86919056363893</v>
      </c>
      <c r="E62" s="4">
        <v>123.36</v>
      </c>
      <c r="G62" s="5">
        <f t="shared" si="19"/>
        <v>-0.038926560238836894</v>
      </c>
      <c r="H62" s="5">
        <f t="shared" si="20"/>
        <v>0.03427419354838701</v>
      </c>
      <c r="I62" s="5">
        <f t="shared" si="21"/>
        <v>0.030470224800660972</v>
      </c>
      <c r="J62" s="5">
        <f t="shared" si="22"/>
        <v>-0.0031515151515151274</v>
      </c>
      <c r="L62" s="16">
        <f t="shared" si="23"/>
        <v>-0.009731640059709223</v>
      </c>
      <c r="M62" s="16">
        <f t="shared" si="24"/>
        <v>0.008568548387096753</v>
      </c>
      <c r="N62" s="16">
        <f t="shared" si="25"/>
        <v>0.0030470224800660975</v>
      </c>
      <c r="O62" s="16">
        <f t="shared" si="26"/>
        <v>-0.001260606060606051</v>
      </c>
      <c r="P62" s="17">
        <f t="shared" si="27"/>
        <v>0.0006233247468475757</v>
      </c>
      <c r="R62" s="49">
        <v>0</v>
      </c>
      <c r="S62" s="49">
        <v>0.226</v>
      </c>
      <c r="T62" s="49">
        <v>0</v>
      </c>
      <c r="U62" s="49">
        <v>0.774</v>
      </c>
      <c r="W62" s="18">
        <f t="shared" si="28"/>
        <v>0</v>
      </c>
      <c r="X62" s="18">
        <f t="shared" si="29"/>
        <v>0.006340725806451597</v>
      </c>
      <c r="Y62" s="18">
        <f t="shared" si="30"/>
        <v>0</v>
      </c>
      <c r="Z62" s="18">
        <f t="shared" si="31"/>
        <v>-0.0025684848484848286</v>
      </c>
      <c r="AA62" s="19">
        <f t="shared" si="32"/>
        <v>0.003772240957966768</v>
      </c>
      <c r="AC62" s="50">
        <v>0.078</v>
      </c>
      <c r="AD62" s="50">
        <v>0.241</v>
      </c>
      <c r="AE62" s="50">
        <v>0</v>
      </c>
      <c r="AF62" s="50">
        <v>0.681</v>
      </c>
      <c r="AH62" s="20">
        <f t="shared" si="33"/>
        <v>0</v>
      </c>
      <c r="AI62" s="20">
        <f t="shared" si="34"/>
        <v>0.008877016129032236</v>
      </c>
      <c r="AJ62" s="20">
        <f t="shared" si="35"/>
        <v>0</v>
      </c>
      <c r="AK62" s="20">
        <f t="shared" si="36"/>
        <v>-0.0023352727272727093</v>
      </c>
      <c r="AL62" s="21">
        <f t="shared" si="37"/>
        <v>0.006541743401759527</v>
      </c>
    </row>
    <row r="63" spans="1:38" ht="12.75">
      <c r="A63" s="2">
        <v>39994</v>
      </c>
      <c r="B63" s="4">
        <v>51.728315871997715</v>
      </c>
      <c r="C63" s="4">
        <v>72.29</v>
      </c>
      <c r="D63" s="4">
        <v>44.63687548998646</v>
      </c>
      <c r="E63" s="4">
        <v>124.1</v>
      </c>
      <c r="G63" s="5">
        <f t="shared" si="19"/>
        <v>0.0274543997134451</v>
      </c>
      <c r="H63" s="5">
        <f t="shared" si="20"/>
        <v>0.006544138123085741</v>
      </c>
      <c r="I63" s="5">
        <f t="shared" si="21"/>
        <v>0.017499409414310607</v>
      </c>
      <c r="J63" s="5">
        <f t="shared" si="22"/>
        <v>0.0059987029831387595</v>
      </c>
      <c r="L63" s="16">
        <f t="shared" si="23"/>
        <v>0.006863599928361275</v>
      </c>
      <c r="M63" s="16">
        <f t="shared" si="24"/>
        <v>0.0016360345307714352</v>
      </c>
      <c r="N63" s="16">
        <f t="shared" si="25"/>
        <v>0.0017499409414310609</v>
      </c>
      <c r="O63" s="16">
        <f t="shared" si="26"/>
        <v>0.002399481193255504</v>
      </c>
      <c r="P63" s="17">
        <f t="shared" si="27"/>
        <v>0.012649056593819274</v>
      </c>
      <c r="R63" s="49">
        <v>0.129</v>
      </c>
      <c r="S63" s="49">
        <v>0.398</v>
      </c>
      <c r="T63" s="49">
        <v>0.066</v>
      </c>
      <c r="U63" s="49">
        <v>0.407</v>
      </c>
      <c r="W63" s="18">
        <f t="shared" si="28"/>
        <v>0</v>
      </c>
      <c r="X63" s="18">
        <f t="shared" si="29"/>
        <v>0.0014789752158173774</v>
      </c>
      <c r="Y63" s="18">
        <f t="shared" si="30"/>
        <v>0</v>
      </c>
      <c r="Z63" s="18">
        <f t="shared" si="31"/>
        <v>0.0046429961089494</v>
      </c>
      <c r="AA63" s="19">
        <f t="shared" si="32"/>
        <v>0.006121971324766777</v>
      </c>
      <c r="AC63" s="50">
        <v>0.233</v>
      </c>
      <c r="AD63" s="50">
        <v>0.339</v>
      </c>
      <c r="AE63" s="50">
        <v>0.147</v>
      </c>
      <c r="AF63" s="50">
        <v>0.281</v>
      </c>
      <c r="AH63" s="20">
        <f t="shared" si="33"/>
        <v>0.0021414431776487176</v>
      </c>
      <c r="AI63" s="20">
        <f t="shared" si="34"/>
        <v>0.0015771372876636634</v>
      </c>
      <c r="AJ63" s="20">
        <f t="shared" si="35"/>
        <v>0</v>
      </c>
      <c r="AK63" s="20">
        <f t="shared" si="36"/>
        <v>0.004085116731517496</v>
      </c>
      <c r="AL63" s="21">
        <f t="shared" si="37"/>
        <v>0.007803697196829877</v>
      </c>
    </row>
    <row r="64" spans="1:38" ht="12.75">
      <c r="A64" s="2">
        <v>40025</v>
      </c>
      <c r="B64" s="4">
        <v>53.10746352413019</v>
      </c>
      <c r="C64" s="4">
        <v>75.29</v>
      </c>
      <c r="D64" s="4">
        <v>48.491863075196406</v>
      </c>
      <c r="E64" s="4">
        <v>125.49</v>
      </c>
      <c r="G64" s="5">
        <f t="shared" si="19"/>
        <v>0.026661367741899644</v>
      </c>
      <c r="H64" s="5">
        <f t="shared" si="20"/>
        <v>0.041499515838981926</v>
      </c>
      <c r="I64" s="5">
        <f t="shared" si="21"/>
        <v>0.08636329364215345</v>
      </c>
      <c r="J64" s="5">
        <f t="shared" si="22"/>
        <v>0.011200644641418123</v>
      </c>
      <c r="L64" s="16">
        <f t="shared" si="23"/>
        <v>0.006665341935474911</v>
      </c>
      <c r="M64" s="16">
        <f t="shared" si="24"/>
        <v>0.010374878959745482</v>
      </c>
      <c r="N64" s="16">
        <f t="shared" si="25"/>
        <v>0.008636329364215345</v>
      </c>
      <c r="O64" s="16">
        <f t="shared" si="26"/>
        <v>0.004480257856567249</v>
      </c>
      <c r="P64" s="17">
        <f t="shared" si="27"/>
        <v>0.030156808116002985</v>
      </c>
      <c r="R64" s="49">
        <v>0</v>
      </c>
      <c r="S64" s="49">
        <v>0.115</v>
      </c>
      <c r="T64" s="49">
        <v>0</v>
      </c>
      <c r="U64" s="49">
        <v>0.885</v>
      </c>
      <c r="W64" s="18">
        <f t="shared" si="28"/>
        <v>0.003439316438705054</v>
      </c>
      <c r="X64" s="18">
        <f t="shared" si="29"/>
        <v>0.016516807303914808</v>
      </c>
      <c r="Y64" s="18">
        <f t="shared" si="30"/>
        <v>0.005699977380382128</v>
      </c>
      <c r="Z64" s="18">
        <f t="shared" si="31"/>
        <v>0.004558662369057175</v>
      </c>
      <c r="AA64" s="19">
        <f t="shared" si="32"/>
        <v>0.030214763492059163</v>
      </c>
      <c r="AC64" s="50">
        <v>0</v>
      </c>
      <c r="AD64" s="50">
        <v>0.262</v>
      </c>
      <c r="AE64" s="50">
        <v>0</v>
      </c>
      <c r="AF64" s="50">
        <v>0.738</v>
      </c>
      <c r="AH64" s="20">
        <f t="shared" si="33"/>
        <v>0.006212098683862618</v>
      </c>
      <c r="AI64" s="20">
        <f t="shared" si="34"/>
        <v>0.014068335869414875</v>
      </c>
      <c r="AJ64" s="20">
        <f t="shared" si="35"/>
        <v>0.012695404165396556</v>
      </c>
      <c r="AK64" s="20">
        <f t="shared" si="36"/>
        <v>0.003147381144238493</v>
      </c>
      <c r="AL64" s="21">
        <f t="shared" si="37"/>
        <v>0.036123219862912545</v>
      </c>
    </row>
    <row r="65" spans="1:38" ht="12.75">
      <c r="A65" s="2">
        <v>40056</v>
      </c>
      <c r="B65" s="4">
        <v>53.47101095374311</v>
      </c>
      <c r="C65" s="4">
        <v>75.62</v>
      </c>
      <c r="D65" s="4">
        <v>47.98018558571129</v>
      </c>
      <c r="E65" s="4">
        <v>125.68</v>
      </c>
      <c r="G65" s="5">
        <f t="shared" si="19"/>
        <v>0.006845505424067921</v>
      </c>
      <c r="H65" s="5">
        <f t="shared" si="20"/>
        <v>0.004383052198167148</v>
      </c>
      <c r="I65" s="5">
        <f t="shared" si="21"/>
        <v>-0.010551821626066604</v>
      </c>
      <c r="J65" s="5">
        <f t="shared" si="22"/>
        <v>0.0015140648657263611</v>
      </c>
      <c r="L65" s="16">
        <f t="shared" si="23"/>
        <v>0.0017113763560169803</v>
      </c>
      <c r="M65" s="16">
        <f t="shared" si="24"/>
        <v>0.001095763049541787</v>
      </c>
      <c r="N65" s="16">
        <f t="shared" si="25"/>
        <v>-0.0010551821626066606</v>
      </c>
      <c r="O65" s="16">
        <f t="shared" si="26"/>
        <v>0.0006056259462905444</v>
      </c>
      <c r="P65" s="17">
        <f t="shared" si="27"/>
        <v>0.002357583189242651</v>
      </c>
      <c r="R65" s="49">
        <v>0.125</v>
      </c>
      <c r="S65" s="49">
        <v>0.21</v>
      </c>
      <c r="T65" s="49">
        <v>0</v>
      </c>
      <c r="U65" s="49">
        <v>0.665</v>
      </c>
      <c r="W65" s="18">
        <f t="shared" si="28"/>
        <v>0</v>
      </c>
      <c r="X65" s="18">
        <f t="shared" si="29"/>
        <v>0.000504051002789222</v>
      </c>
      <c r="Y65" s="18">
        <f t="shared" si="30"/>
        <v>0</v>
      </c>
      <c r="Z65" s="18">
        <f t="shared" si="31"/>
        <v>0.0013399474061678296</v>
      </c>
      <c r="AA65" s="19">
        <f t="shared" si="32"/>
        <v>0.0018439984089570517</v>
      </c>
      <c r="AC65" s="50">
        <v>0.214</v>
      </c>
      <c r="AD65" s="50">
        <v>0.231</v>
      </c>
      <c r="AE65" s="50">
        <v>0</v>
      </c>
      <c r="AF65" s="50">
        <v>0.555</v>
      </c>
      <c r="AH65" s="20">
        <f t="shared" si="33"/>
        <v>0</v>
      </c>
      <c r="AI65" s="20">
        <f t="shared" si="34"/>
        <v>0.0011483596759197928</v>
      </c>
      <c r="AJ65" s="20">
        <f t="shared" si="35"/>
        <v>0</v>
      </c>
      <c r="AK65" s="20">
        <f t="shared" si="36"/>
        <v>0.0011173798709060545</v>
      </c>
      <c r="AL65" s="21">
        <f t="shared" si="37"/>
        <v>0.0022657395468258473</v>
      </c>
    </row>
    <row r="66" spans="1:38" ht="12.75">
      <c r="A66" s="2">
        <v>40086</v>
      </c>
      <c r="B66" s="4">
        <v>53.61437551243509</v>
      </c>
      <c r="C66" s="4">
        <v>78.25</v>
      </c>
      <c r="D66" s="4">
        <v>50.43727794479366</v>
      </c>
      <c r="E66" s="4">
        <v>126.44</v>
      </c>
      <c r="G66" s="5">
        <f t="shared" si="19"/>
        <v>0.0026811641697965793</v>
      </c>
      <c r="H66" s="5">
        <f t="shared" si="20"/>
        <v>0.03477915895265804</v>
      </c>
      <c r="I66" s="5">
        <f t="shared" si="21"/>
        <v>0.05121056388356493</v>
      </c>
      <c r="J66" s="5">
        <f t="shared" si="22"/>
        <v>0.006047103755569605</v>
      </c>
      <c r="L66" s="16">
        <f t="shared" si="23"/>
        <v>0.0006702910424491448</v>
      </c>
      <c r="M66" s="16">
        <f t="shared" si="24"/>
        <v>0.00869478973816451</v>
      </c>
      <c r="N66" s="16">
        <f t="shared" si="25"/>
        <v>0.005121056388356493</v>
      </c>
      <c r="O66" s="16">
        <f t="shared" si="26"/>
        <v>0.0024188415022278423</v>
      </c>
      <c r="P66" s="17">
        <f t="shared" si="27"/>
        <v>0.01690497867119799</v>
      </c>
      <c r="R66" s="49">
        <v>0.616</v>
      </c>
      <c r="S66" s="49">
        <v>0.107</v>
      </c>
      <c r="T66" s="49">
        <v>0.053</v>
      </c>
      <c r="U66" s="49">
        <v>0.224</v>
      </c>
      <c r="W66" s="18">
        <f t="shared" si="28"/>
        <v>0.0003351455212245724</v>
      </c>
      <c r="X66" s="18">
        <f t="shared" si="29"/>
        <v>0.0073036233800581885</v>
      </c>
      <c r="Y66" s="18">
        <f t="shared" si="30"/>
        <v>0</v>
      </c>
      <c r="Z66" s="18">
        <f t="shared" si="31"/>
        <v>0.004021323997453787</v>
      </c>
      <c r="AA66" s="19">
        <f t="shared" si="32"/>
        <v>0.011660092898736547</v>
      </c>
      <c r="AC66" s="50">
        <v>0.515</v>
      </c>
      <c r="AD66" s="50">
        <v>0.169</v>
      </c>
      <c r="AE66" s="50">
        <v>0.1</v>
      </c>
      <c r="AF66" s="50">
        <v>0.216</v>
      </c>
      <c r="AH66" s="20">
        <f t="shared" si="33"/>
        <v>0.000573769132336468</v>
      </c>
      <c r="AI66" s="20">
        <f t="shared" si="34"/>
        <v>0.008033985718064008</v>
      </c>
      <c r="AJ66" s="20">
        <f t="shared" si="35"/>
        <v>0</v>
      </c>
      <c r="AK66" s="20">
        <f t="shared" si="36"/>
        <v>0.003356142584341131</v>
      </c>
      <c r="AL66" s="21">
        <f t="shared" si="37"/>
        <v>0.011963897434741607</v>
      </c>
    </row>
    <row r="67" spans="1:38" ht="12.75">
      <c r="A67" s="2">
        <v>40116</v>
      </c>
      <c r="B67" s="4">
        <v>52.76532137518684</v>
      </c>
      <c r="C67" s="4">
        <v>77.19</v>
      </c>
      <c r="D67" s="4">
        <v>50.38048647914119</v>
      </c>
      <c r="E67" s="4">
        <v>126.86</v>
      </c>
      <c r="G67" s="5">
        <f t="shared" si="19"/>
        <v>-0.01583631496465565</v>
      </c>
      <c r="H67" s="5">
        <f t="shared" si="20"/>
        <v>-0.013546325878594279</v>
      </c>
      <c r="I67" s="5">
        <f t="shared" si="21"/>
        <v>-0.0011259819714026786</v>
      </c>
      <c r="J67" s="5">
        <f t="shared" si="22"/>
        <v>0.0033217336285986665</v>
      </c>
      <c r="L67" s="16">
        <f t="shared" si="23"/>
        <v>-0.003959078741163913</v>
      </c>
      <c r="M67" s="16">
        <f t="shared" si="24"/>
        <v>-0.0033865814696485697</v>
      </c>
      <c r="N67" s="16">
        <f t="shared" si="25"/>
        <v>-0.00011259819714026786</v>
      </c>
      <c r="O67" s="16">
        <f t="shared" si="26"/>
        <v>0.0013286934514394667</v>
      </c>
      <c r="P67" s="17">
        <f t="shared" si="27"/>
        <v>-0.006129564956513284</v>
      </c>
      <c r="R67" s="49">
        <v>0.332</v>
      </c>
      <c r="S67" s="49">
        <v>0.291</v>
      </c>
      <c r="T67" s="49">
        <v>0.167</v>
      </c>
      <c r="U67" s="49">
        <v>0.21</v>
      </c>
      <c r="W67" s="18">
        <f t="shared" si="28"/>
        <v>-0.009755170018227882</v>
      </c>
      <c r="X67" s="18">
        <f t="shared" si="29"/>
        <v>-0.0014494568690095878</v>
      </c>
      <c r="Y67" s="18">
        <f t="shared" si="30"/>
        <v>-5.967704448434197E-05</v>
      </c>
      <c r="Z67" s="18">
        <f t="shared" si="31"/>
        <v>0.0007440683328061013</v>
      </c>
      <c r="AA67" s="19">
        <f t="shared" si="32"/>
        <v>-0.010520235598915711</v>
      </c>
      <c r="AC67" s="50">
        <v>0.223</v>
      </c>
      <c r="AD67" s="50">
        <v>0.322</v>
      </c>
      <c r="AE67" s="50">
        <v>0.279</v>
      </c>
      <c r="AF67" s="50">
        <v>0.176</v>
      </c>
      <c r="AH67" s="20">
        <f t="shared" si="33"/>
        <v>-0.008155702206797661</v>
      </c>
      <c r="AI67" s="20">
        <f t="shared" si="34"/>
        <v>-0.0022893290734824333</v>
      </c>
      <c r="AJ67" s="20">
        <f t="shared" si="35"/>
        <v>-0.00011259819714026786</v>
      </c>
      <c r="AK67" s="20">
        <f t="shared" si="36"/>
        <v>0.000717494463777312</v>
      </c>
      <c r="AL67" s="21">
        <f t="shared" si="37"/>
        <v>-0.00984013501364305</v>
      </c>
    </row>
    <row r="68" spans="1:38" ht="12.75">
      <c r="A68" s="2">
        <v>40147</v>
      </c>
      <c r="B68" s="4">
        <v>55.23263564858019</v>
      </c>
      <c r="C68" s="4">
        <v>78</v>
      </c>
      <c r="D68" s="4">
        <v>51.27982935608586</v>
      </c>
      <c r="E68" s="4">
        <v>127.43</v>
      </c>
      <c r="G68" s="5">
        <f t="shared" si="19"/>
        <v>0.046760148694055204</v>
      </c>
      <c r="H68" s="5">
        <f t="shared" si="20"/>
        <v>0.010493587252234704</v>
      </c>
      <c r="I68" s="5">
        <f t="shared" si="21"/>
        <v>0.01785101613334006</v>
      </c>
      <c r="J68" s="5">
        <f t="shared" si="22"/>
        <v>0.004493142046350318</v>
      </c>
      <c r="L68" s="16">
        <f t="shared" si="23"/>
        <v>0.011690037173513801</v>
      </c>
      <c r="M68" s="16">
        <f t="shared" si="24"/>
        <v>0.002623396813058676</v>
      </c>
      <c r="N68" s="16">
        <f t="shared" si="25"/>
        <v>0.0017851016133340059</v>
      </c>
      <c r="O68" s="16">
        <f t="shared" si="26"/>
        <v>0.0017972568185401273</v>
      </c>
      <c r="P68" s="17">
        <f t="shared" si="27"/>
        <v>0.01789579241844661</v>
      </c>
      <c r="R68" s="49">
        <v>0.008</v>
      </c>
      <c r="S68" s="49">
        <v>0.382</v>
      </c>
      <c r="T68" s="49">
        <v>0.254</v>
      </c>
      <c r="U68" s="49">
        <v>0.356</v>
      </c>
      <c r="W68" s="18">
        <f t="shared" si="28"/>
        <v>0.015524369366426328</v>
      </c>
      <c r="X68" s="18">
        <f t="shared" si="29"/>
        <v>0.0030536338904002987</v>
      </c>
      <c r="Y68" s="18">
        <f t="shared" si="30"/>
        <v>0.00298111969426779</v>
      </c>
      <c r="Z68" s="18">
        <f t="shared" si="31"/>
        <v>0.0009435598297335667</v>
      </c>
      <c r="AA68" s="19">
        <f t="shared" si="32"/>
        <v>0.02250268278082798</v>
      </c>
      <c r="AC68" s="50">
        <v>0.145</v>
      </c>
      <c r="AD68" s="50">
        <v>0.344</v>
      </c>
      <c r="AE68" s="50">
        <v>0.229</v>
      </c>
      <c r="AF68" s="50">
        <v>0.282</v>
      </c>
      <c r="AH68" s="20">
        <f t="shared" si="33"/>
        <v>0.01042751315877431</v>
      </c>
      <c r="AI68" s="20">
        <f t="shared" si="34"/>
        <v>0.003378935095219575</v>
      </c>
      <c r="AJ68" s="20">
        <f t="shared" si="35"/>
        <v>0.004980433501201877</v>
      </c>
      <c r="AK68" s="20">
        <f t="shared" si="36"/>
        <v>0.0007907930001576559</v>
      </c>
      <c r="AL68" s="21">
        <f t="shared" si="37"/>
        <v>0.01957767475535342</v>
      </c>
    </row>
    <row r="69" spans="1:38" ht="12.75">
      <c r="A69" s="2">
        <v>40177</v>
      </c>
      <c r="B69" s="4">
        <v>59.71544148416795</v>
      </c>
      <c r="C69" s="4">
        <v>81.69</v>
      </c>
      <c r="D69" s="4">
        <v>55.85158320546799</v>
      </c>
      <c r="E69" s="4">
        <v>126.83</v>
      </c>
      <c r="G69" s="5">
        <f aca="true" t="shared" si="38" ref="G69:G100">+B69/B68-1</f>
        <v>0.08116226544229721</v>
      </c>
      <c r="H69" s="5">
        <f aca="true" t="shared" si="39" ref="H69:H100">+C69/C68-1</f>
        <v>0.04730769230769227</v>
      </c>
      <c r="I69" s="5">
        <f aca="true" t="shared" si="40" ref="I69:I100">+D69/D68-1</f>
        <v>0.08915306284730362</v>
      </c>
      <c r="J69" s="5">
        <f aca="true" t="shared" si="41" ref="J69:J100">+E69/E68-1</f>
        <v>-0.004708467393863325</v>
      </c>
      <c r="L69" s="16">
        <f t="shared" si="23"/>
        <v>0.020290566360574303</v>
      </c>
      <c r="M69" s="16">
        <f t="shared" si="24"/>
        <v>0.011826923076923068</v>
      </c>
      <c r="N69" s="16">
        <f t="shared" si="25"/>
        <v>0.008915306284730362</v>
      </c>
      <c r="O69" s="16">
        <f t="shared" si="26"/>
        <v>-0.00188338695754533</v>
      </c>
      <c r="P69" s="17">
        <f t="shared" si="27"/>
        <v>0.039149408764682404</v>
      </c>
      <c r="R69" s="49">
        <v>0</v>
      </c>
      <c r="S69" s="49">
        <v>0.489</v>
      </c>
      <c r="T69" s="49">
        <v>0.035</v>
      </c>
      <c r="U69" s="49">
        <v>0.476</v>
      </c>
      <c r="W69" s="18">
        <f t="shared" si="28"/>
        <v>0.0006492981235383777</v>
      </c>
      <c r="X69" s="18">
        <f t="shared" si="29"/>
        <v>0.018071538461538448</v>
      </c>
      <c r="Y69" s="18">
        <f t="shared" si="30"/>
        <v>0.02264487796321512</v>
      </c>
      <c r="Z69" s="18">
        <f t="shared" si="31"/>
        <v>-0.0016762143922153436</v>
      </c>
      <c r="AA69" s="19">
        <f t="shared" si="32"/>
        <v>0.0396895001560766</v>
      </c>
      <c r="AC69" s="50">
        <v>0</v>
      </c>
      <c r="AD69" s="50">
        <v>0.462</v>
      </c>
      <c r="AE69" s="50">
        <v>0.1</v>
      </c>
      <c r="AF69" s="50">
        <v>0.438</v>
      </c>
      <c r="AH69" s="20">
        <f t="shared" si="33"/>
        <v>0.011768528489133095</v>
      </c>
      <c r="AI69" s="20">
        <f t="shared" si="34"/>
        <v>0.016273846153846142</v>
      </c>
      <c r="AJ69" s="20">
        <f t="shared" si="35"/>
        <v>0.02041605139203253</v>
      </c>
      <c r="AK69" s="20">
        <f t="shared" si="36"/>
        <v>-0.0013277878050694575</v>
      </c>
      <c r="AL69" s="21">
        <f t="shared" si="37"/>
        <v>0.04713063822994231</v>
      </c>
    </row>
    <row r="70" spans="1:38" ht="12.75">
      <c r="A70" s="2">
        <v>40207</v>
      </c>
      <c r="B70" s="4">
        <v>59.21650674554505</v>
      </c>
      <c r="C70" s="4">
        <v>80.65</v>
      </c>
      <c r="D70" s="4">
        <v>56.741937811124735</v>
      </c>
      <c r="E70" s="4">
        <v>127.1</v>
      </c>
      <c r="G70" s="5">
        <f t="shared" si="38"/>
        <v>-0.008355204721297804</v>
      </c>
      <c r="H70" s="5">
        <f t="shared" si="39"/>
        <v>-0.01273105643285577</v>
      </c>
      <c r="I70" s="5">
        <f t="shared" si="40"/>
        <v>0.015941438980902056</v>
      </c>
      <c r="J70" s="5">
        <f t="shared" si="41"/>
        <v>0.002128833872112157</v>
      </c>
      <c r="L70" s="16">
        <f aca="true" t="shared" si="42" ref="L70:L101">L$2*G70</f>
        <v>-0.002088801180324451</v>
      </c>
      <c r="M70" s="16">
        <f aca="true" t="shared" si="43" ref="M70:M101">M$2*H70</f>
        <v>-0.0031827641082139424</v>
      </c>
      <c r="N70" s="16">
        <f aca="true" t="shared" si="44" ref="N70:N101">N$2*I70</f>
        <v>0.0015941438980902056</v>
      </c>
      <c r="O70" s="16">
        <f aca="true" t="shared" si="45" ref="O70:O101">O$2*J70</f>
        <v>0.0008515335488448628</v>
      </c>
      <c r="P70" s="17">
        <f aca="true" t="shared" si="46" ref="P70:P101">SUM(L70:O70)</f>
        <v>-0.0028258878416033252</v>
      </c>
      <c r="R70" s="49">
        <v>0.1</v>
      </c>
      <c r="S70" s="49">
        <v>0.42</v>
      </c>
      <c r="T70" s="49">
        <v>0.011</v>
      </c>
      <c r="U70" s="49">
        <v>0.469</v>
      </c>
      <c r="W70" s="18">
        <f aca="true" t="shared" si="47" ref="W70:W101">+R69*G70</f>
        <v>0</v>
      </c>
      <c r="X70" s="18">
        <f aca="true" t="shared" si="48" ref="X70:X101">+S69*H70</f>
        <v>-0.006225486595666472</v>
      </c>
      <c r="Y70" s="18">
        <f aca="true" t="shared" si="49" ref="Y70:Y101">+T69*I70</f>
        <v>0.0005579503643315721</v>
      </c>
      <c r="Z70" s="18">
        <f aca="true" t="shared" si="50" ref="Z70:Z101">+U69*J70</f>
        <v>0.0010133249231253866</v>
      </c>
      <c r="AA70" s="19">
        <f aca="true" t="shared" si="51" ref="AA70:AA101">SUM(W70:Z70)</f>
        <v>-0.004654211308209514</v>
      </c>
      <c r="AC70" s="50">
        <v>0.138</v>
      </c>
      <c r="AD70" s="50">
        <v>0.397</v>
      </c>
      <c r="AE70" s="50">
        <v>0.048</v>
      </c>
      <c r="AF70" s="50">
        <v>0.417</v>
      </c>
      <c r="AH70" s="20">
        <f aca="true" t="shared" si="52" ref="AH70:AH101">+AC69*G70</f>
        <v>0</v>
      </c>
      <c r="AI70" s="20">
        <f aca="true" t="shared" si="53" ref="AI70:AI101">+AD69*H70</f>
        <v>-0.005881748071979366</v>
      </c>
      <c r="AJ70" s="20">
        <f aca="true" t="shared" si="54" ref="AJ70:AJ101">+AE69*I70</f>
        <v>0.0015941438980902056</v>
      </c>
      <c r="AK70" s="20">
        <f aca="true" t="shared" si="55" ref="AK70:AK101">+AF69*J70</f>
        <v>0.0009324292359851247</v>
      </c>
      <c r="AL70" s="21">
        <f aca="true" t="shared" si="56" ref="AL70:AL101">SUM(AH70:AK70)</f>
        <v>-0.0033551749379040355</v>
      </c>
    </row>
    <row r="71" spans="1:38" ht="12.75">
      <c r="A71" s="2">
        <v>40235</v>
      </c>
      <c r="B71" s="4">
        <v>61.20936376311734</v>
      </c>
      <c r="C71" s="4">
        <v>80.99</v>
      </c>
      <c r="D71" s="4">
        <v>57.98047992955163</v>
      </c>
      <c r="E71" s="4">
        <v>128.55</v>
      </c>
      <c r="G71" s="5">
        <f t="shared" si="38"/>
        <v>0.03365374161862755</v>
      </c>
      <c r="H71" s="5">
        <f t="shared" si="39"/>
        <v>0.004215747055176466</v>
      </c>
      <c r="I71" s="5">
        <f t="shared" si="40"/>
        <v>0.02182763166371915</v>
      </c>
      <c r="J71" s="5">
        <f t="shared" si="41"/>
        <v>0.011408339889850572</v>
      </c>
      <c r="L71" s="16">
        <f t="shared" si="42"/>
        <v>0.008413435404656888</v>
      </c>
      <c r="M71" s="16">
        <f t="shared" si="43"/>
        <v>0.0010539367637941166</v>
      </c>
      <c r="N71" s="16">
        <f t="shared" si="44"/>
        <v>0.002182763166371915</v>
      </c>
      <c r="O71" s="16">
        <f t="shared" si="45"/>
        <v>0.004563335955940229</v>
      </c>
      <c r="P71" s="17">
        <f t="shared" si="46"/>
        <v>0.01621347129076315</v>
      </c>
      <c r="R71" s="49">
        <v>0</v>
      </c>
      <c r="S71" s="49">
        <v>0.208</v>
      </c>
      <c r="T71" s="49">
        <v>0.264</v>
      </c>
      <c r="U71" s="49">
        <v>0.528</v>
      </c>
      <c r="W71" s="18">
        <f t="shared" si="47"/>
        <v>0.0033653741618627554</v>
      </c>
      <c r="X71" s="18">
        <f t="shared" si="48"/>
        <v>0.0017706137631741158</v>
      </c>
      <c r="Y71" s="18">
        <f t="shared" si="49"/>
        <v>0.00024010394830091062</v>
      </c>
      <c r="Z71" s="18">
        <f t="shared" si="50"/>
        <v>0.005350511408339918</v>
      </c>
      <c r="AA71" s="19">
        <f t="shared" si="51"/>
        <v>0.0107266032816777</v>
      </c>
      <c r="AC71" s="50">
        <v>0.013</v>
      </c>
      <c r="AD71" s="50">
        <v>0.351</v>
      </c>
      <c r="AE71" s="50">
        <v>0.256</v>
      </c>
      <c r="AF71" s="50">
        <v>0.38</v>
      </c>
      <c r="AH71" s="20">
        <f t="shared" si="52"/>
        <v>0.004644216343370602</v>
      </c>
      <c r="AI71" s="20">
        <f t="shared" si="53"/>
        <v>0.0016736515809050573</v>
      </c>
      <c r="AJ71" s="20">
        <f t="shared" si="54"/>
        <v>0.0010477263198585191</v>
      </c>
      <c r="AK71" s="20">
        <f t="shared" si="55"/>
        <v>0.0047572777340676884</v>
      </c>
      <c r="AL71" s="21">
        <f t="shared" si="56"/>
        <v>0.012122871978201867</v>
      </c>
    </row>
    <row r="72" spans="1:38" ht="12.75">
      <c r="A72" s="2">
        <v>40268</v>
      </c>
      <c r="B72" s="4">
        <v>64.20164334887853</v>
      </c>
      <c r="C72" s="4">
        <v>85.8</v>
      </c>
      <c r="D72" s="4">
        <v>62.29180546302465</v>
      </c>
      <c r="E72" s="4">
        <v>129.32</v>
      </c>
      <c r="G72" s="5">
        <f t="shared" si="38"/>
        <v>0.048885977598810415</v>
      </c>
      <c r="H72" s="5">
        <f t="shared" si="39"/>
        <v>0.05939004815409321</v>
      </c>
      <c r="I72" s="5">
        <f t="shared" si="40"/>
        <v>0.07435822433190342</v>
      </c>
      <c r="J72" s="5">
        <f t="shared" si="41"/>
        <v>0.00598988720342275</v>
      </c>
      <c r="L72" s="16">
        <f t="shared" si="42"/>
        <v>0.012221494399702604</v>
      </c>
      <c r="M72" s="16">
        <f t="shared" si="43"/>
        <v>0.014847512038523303</v>
      </c>
      <c r="N72" s="16">
        <f t="shared" si="44"/>
        <v>0.007435822433190343</v>
      </c>
      <c r="O72" s="16">
        <f t="shared" si="45"/>
        <v>0.0023959548813691</v>
      </c>
      <c r="P72" s="17">
        <f t="shared" si="46"/>
        <v>0.03690078375278535</v>
      </c>
      <c r="R72" s="49">
        <v>0</v>
      </c>
      <c r="S72" s="49">
        <v>0.16</v>
      </c>
      <c r="T72" s="49">
        <v>0</v>
      </c>
      <c r="U72" s="49">
        <v>0.84</v>
      </c>
      <c r="W72" s="18">
        <f t="shared" si="47"/>
        <v>0</v>
      </c>
      <c r="X72" s="18">
        <f t="shared" si="48"/>
        <v>0.012353130016051388</v>
      </c>
      <c r="Y72" s="18">
        <f t="shared" si="49"/>
        <v>0.019630571223622505</v>
      </c>
      <c r="Z72" s="18">
        <f t="shared" si="50"/>
        <v>0.0031626604434072123</v>
      </c>
      <c r="AA72" s="19">
        <f t="shared" si="51"/>
        <v>0.03514636168308111</v>
      </c>
      <c r="AC72" s="50">
        <v>0</v>
      </c>
      <c r="AD72" s="50">
        <v>0.221</v>
      </c>
      <c r="AE72" s="50">
        <v>0</v>
      </c>
      <c r="AF72" s="50">
        <v>0.779</v>
      </c>
      <c r="AH72" s="20">
        <f t="shared" si="52"/>
        <v>0.0006355177087845353</v>
      </c>
      <c r="AI72" s="20">
        <f t="shared" si="53"/>
        <v>0.020845906902086715</v>
      </c>
      <c r="AJ72" s="20">
        <f t="shared" si="54"/>
        <v>0.019035705428967275</v>
      </c>
      <c r="AK72" s="20">
        <f t="shared" si="55"/>
        <v>0.0022761571373006453</v>
      </c>
      <c r="AL72" s="21">
        <f t="shared" si="56"/>
        <v>0.04279328717713917</v>
      </c>
    </row>
    <row r="73" spans="1:38" ht="12.75">
      <c r="A73" s="2">
        <v>40298</v>
      </c>
      <c r="B73" s="4">
        <v>65.30243755642492</v>
      </c>
      <c r="C73" s="4">
        <v>84.45</v>
      </c>
      <c r="D73" s="4">
        <v>64.24164911224797</v>
      </c>
      <c r="E73" s="4">
        <v>128.4</v>
      </c>
      <c r="G73" s="5">
        <f t="shared" si="38"/>
        <v>0.0171458883313087</v>
      </c>
      <c r="H73" s="5">
        <f t="shared" si="39"/>
        <v>-0.015734265734265618</v>
      </c>
      <c r="I73" s="5">
        <f t="shared" si="40"/>
        <v>0.03130176810143537</v>
      </c>
      <c r="J73" s="5">
        <f t="shared" si="41"/>
        <v>-0.007114135477884198</v>
      </c>
      <c r="L73" s="16">
        <f t="shared" si="42"/>
        <v>0.004286472082827175</v>
      </c>
      <c r="M73" s="16">
        <f t="shared" si="43"/>
        <v>-0.0039335664335664045</v>
      </c>
      <c r="N73" s="16">
        <f t="shared" si="44"/>
        <v>0.003130176810143537</v>
      </c>
      <c r="O73" s="16">
        <f t="shared" si="45"/>
        <v>-0.0028456541911536792</v>
      </c>
      <c r="P73" s="17">
        <f t="shared" si="46"/>
        <v>0.0006374282682506285</v>
      </c>
      <c r="R73" s="49">
        <v>0.04</v>
      </c>
      <c r="S73" s="49">
        <v>0.369</v>
      </c>
      <c r="T73" s="49">
        <v>0</v>
      </c>
      <c r="U73" s="49">
        <v>0.591</v>
      </c>
      <c r="W73" s="18">
        <f t="shared" si="47"/>
        <v>0</v>
      </c>
      <c r="X73" s="18">
        <f t="shared" si="48"/>
        <v>-0.002517482517482499</v>
      </c>
      <c r="Y73" s="18">
        <f t="shared" si="49"/>
        <v>0</v>
      </c>
      <c r="Z73" s="18">
        <f t="shared" si="50"/>
        <v>-0.005975873801422726</v>
      </c>
      <c r="AA73" s="19">
        <f t="shared" si="51"/>
        <v>-0.008493356318905226</v>
      </c>
      <c r="AC73" s="50">
        <v>0.124</v>
      </c>
      <c r="AD73" s="50">
        <v>0.351</v>
      </c>
      <c r="AE73" s="50">
        <v>0.034</v>
      </c>
      <c r="AF73" s="50">
        <v>0.491</v>
      </c>
      <c r="AH73" s="20">
        <f t="shared" si="52"/>
        <v>0</v>
      </c>
      <c r="AI73" s="20">
        <f t="shared" si="53"/>
        <v>-0.0034772727272727017</v>
      </c>
      <c r="AJ73" s="20">
        <f t="shared" si="54"/>
        <v>0</v>
      </c>
      <c r="AK73" s="20">
        <f t="shared" si="55"/>
        <v>-0.0055419115372717905</v>
      </c>
      <c r="AL73" s="21">
        <f t="shared" si="56"/>
        <v>-0.009019184264544492</v>
      </c>
    </row>
    <row r="74" spans="1:38" ht="12.75">
      <c r="A74" s="2">
        <v>40329</v>
      </c>
      <c r="B74" s="4">
        <v>65.95139396895067</v>
      </c>
      <c r="C74" s="4">
        <v>82.95</v>
      </c>
      <c r="D74" s="4">
        <v>64.6834105502723</v>
      </c>
      <c r="E74" s="4">
        <v>130.1</v>
      </c>
      <c r="G74" s="5">
        <f t="shared" si="38"/>
        <v>0.00993770580102793</v>
      </c>
      <c r="H74" s="5">
        <f t="shared" si="39"/>
        <v>-0.017761989342806372</v>
      </c>
      <c r="I74" s="5">
        <f t="shared" si="40"/>
        <v>0.006876558185056059</v>
      </c>
      <c r="J74" s="5">
        <f t="shared" si="41"/>
        <v>0.013239875389408073</v>
      </c>
      <c r="L74" s="16">
        <f t="shared" si="42"/>
        <v>0.0024844264502569824</v>
      </c>
      <c r="M74" s="16">
        <f t="shared" si="43"/>
        <v>-0.004440497335701593</v>
      </c>
      <c r="N74" s="16">
        <f t="shared" si="44"/>
        <v>0.0006876558185056059</v>
      </c>
      <c r="O74" s="16">
        <f t="shared" si="45"/>
        <v>0.005295950155763229</v>
      </c>
      <c r="P74" s="17">
        <f t="shared" si="46"/>
        <v>0.0040275350888242245</v>
      </c>
      <c r="R74" s="49">
        <v>0</v>
      </c>
      <c r="S74" s="49">
        <v>0</v>
      </c>
      <c r="T74" s="49">
        <v>0.026</v>
      </c>
      <c r="U74" s="49">
        <v>0.974</v>
      </c>
      <c r="W74" s="18">
        <f t="shared" si="47"/>
        <v>0.0003975082320411172</v>
      </c>
      <c r="X74" s="18">
        <f t="shared" si="48"/>
        <v>-0.006554174067495551</v>
      </c>
      <c r="Y74" s="18">
        <f t="shared" si="49"/>
        <v>0</v>
      </c>
      <c r="Z74" s="18">
        <f t="shared" si="50"/>
        <v>0.007824766355140171</v>
      </c>
      <c r="AA74" s="19">
        <f t="shared" si="51"/>
        <v>0.0016681005196857376</v>
      </c>
      <c r="AC74" s="50">
        <v>0</v>
      </c>
      <c r="AD74" s="50">
        <v>0</v>
      </c>
      <c r="AE74" s="50">
        <v>0.139</v>
      </c>
      <c r="AF74" s="50">
        <v>0.861</v>
      </c>
      <c r="AH74" s="20">
        <f t="shared" si="52"/>
        <v>0.0012322755193274633</v>
      </c>
      <c r="AI74" s="20">
        <f t="shared" si="53"/>
        <v>-0.006234458259325036</v>
      </c>
      <c r="AJ74" s="20">
        <f t="shared" si="54"/>
        <v>0.000233802978291906</v>
      </c>
      <c r="AK74" s="20">
        <f t="shared" si="55"/>
        <v>0.006500778816199364</v>
      </c>
      <c r="AL74" s="21">
        <f t="shared" si="56"/>
        <v>0.0017323990544936968</v>
      </c>
    </row>
    <row r="75" spans="1:38" ht="12.75">
      <c r="A75" s="2">
        <v>40359</v>
      </c>
      <c r="B75" s="4">
        <v>65.17652827721477</v>
      </c>
      <c r="C75" s="4">
        <v>85.32</v>
      </c>
      <c r="D75" s="4">
        <v>67.08891794704152</v>
      </c>
      <c r="E75" s="4">
        <v>129.4</v>
      </c>
      <c r="G75" s="5">
        <f t="shared" si="38"/>
        <v>-0.011749041909572044</v>
      </c>
      <c r="H75" s="5">
        <f t="shared" si="39"/>
        <v>0.02857142857142847</v>
      </c>
      <c r="I75" s="5">
        <f t="shared" si="40"/>
        <v>0.0371889388068003</v>
      </c>
      <c r="J75" s="5">
        <f t="shared" si="41"/>
        <v>-0.005380476556494873</v>
      </c>
      <c r="L75" s="16">
        <f t="shared" si="42"/>
        <v>-0.002937260477393011</v>
      </c>
      <c r="M75" s="16">
        <f t="shared" si="43"/>
        <v>0.0071428571428571175</v>
      </c>
      <c r="N75" s="16">
        <f t="shared" si="44"/>
        <v>0.00371889388068003</v>
      </c>
      <c r="O75" s="16">
        <f t="shared" si="45"/>
        <v>-0.0021521906225979493</v>
      </c>
      <c r="P75" s="17">
        <f t="shared" si="46"/>
        <v>0.005772299923546187</v>
      </c>
      <c r="R75" s="49">
        <v>0.34</v>
      </c>
      <c r="S75" s="49">
        <v>0</v>
      </c>
      <c r="T75" s="49">
        <v>0</v>
      </c>
      <c r="U75" s="49">
        <v>0.66</v>
      </c>
      <c r="W75" s="18">
        <f t="shared" si="47"/>
        <v>0</v>
      </c>
      <c r="X75" s="18">
        <f t="shared" si="48"/>
        <v>0</v>
      </c>
      <c r="Y75" s="18">
        <f t="shared" si="49"/>
        <v>0.0009669124089768077</v>
      </c>
      <c r="Z75" s="18">
        <f t="shared" si="50"/>
        <v>-0.005240584166026007</v>
      </c>
      <c r="AA75" s="19">
        <f t="shared" si="51"/>
        <v>-0.004273671757049199</v>
      </c>
      <c r="AC75" s="50">
        <v>0.365</v>
      </c>
      <c r="AD75" s="50">
        <v>0.052</v>
      </c>
      <c r="AE75" s="50">
        <v>0</v>
      </c>
      <c r="AF75" s="50">
        <v>0.583</v>
      </c>
      <c r="AH75" s="20">
        <f t="shared" si="52"/>
        <v>0</v>
      </c>
      <c r="AI75" s="20">
        <f t="shared" si="53"/>
        <v>0</v>
      </c>
      <c r="AJ75" s="20">
        <f t="shared" si="54"/>
        <v>0.005169262494145242</v>
      </c>
      <c r="AK75" s="20">
        <f t="shared" si="55"/>
        <v>-0.004632590315142086</v>
      </c>
      <c r="AL75" s="21">
        <f t="shared" si="56"/>
        <v>0.0005366721790031562</v>
      </c>
    </row>
    <row r="76" spans="1:38" ht="12.75">
      <c r="A76" s="2">
        <v>40389</v>
      </c>
      <c r="B76" s="4">
        <v>64.01747394236665</v>
      </c>
      <c r="C76" s="4">
        <v>85.8</v>
      </c>
      <c r="D76" s="4">
        <v>66.76885346413243</v>
      </c>
      <c r="E76" s="4">
        <v>130.04</v>
      </c>
      <c r="G76" s="5">
        <f t="shared" si="38"/>
        <v>-0.017783308891788918</v>
      </c>
      <c r="H76" s="5">
        <f t="shared" si="39"/>
        <v>0.005625879043600568</v>
      </c>
      <c r="I76" s="5">
        <f t="shared" si="40"/>
        <v>-0.0047707504115916954</v>
      </c>
      <c r="J76" s="5">
        <f t="shared" si="41"/>
        <v>0.004945904173106586</v>
      </c>
      <c r="L76" s="16">
        <f t="shared" si="42"/>
        <v>-0.0044458272229472295</v>
      </c>
      <c r="M76" s="16">
        <f t="shared" si="43"/>
        <v>0.001406469760900142</v>
      </c>
      <c r="N76" s="16">
        <f t="shared" si="44"/>
        <v>-0.0004770750411591696</v>
      </c>
      <c r="O76" s="16">
        <f t="shared" si="45"/>
        <v>0.0019783616692426345</v>
      </c>
      <c r="P76" s="17">
        <f t="shared" si="46"/>
        <v>-0.0015380708339636224</v>
      </c>
      <c r="R76" s="49">
        <v>0</v>
      </c>
      <c r="S76" s="49">
        <v>0.292</v>
      </c>
      <c r="T76" s="49">
        <v>0.262</v>
      </c>
      <c r="U76" s="49">
        <v>0.446</v>
      </c>
      <c r="W76" s="18">
        <f t="shared" si="47"/>
        <v>-0.006046325023208233</v>
      </c>
      <c r="X76" s="18">
        <f t="shared" si="48"/>
        <v>0</v>
      </c>
      <c r="Y76" s="18">
        <f t="shared" si="49"/>
        <v>0</v>
      </c>
      <c r="Z76" s="18">
        <f t="shared" si="50"/>
        <v>0.0032642967542503465</v>
      </c>
      <c r="AA76" s="19">
        <f t="shared" si="51"/>
        <v>-0.0027820282689578865</v>
      </c>
      <c r="AC76" s="50">
        <v>0.025</v>
      </c>
      <c r="AD76" s="50">
        <v>0.375</v>
      </c>
      <c r="AE76" s="50">
        <v>0.268</v>
      </c>
      <c r="AF76" s="50">
        <v>0.332</v>
      </c>
      <c r="AH76" s="20">
        <f t="shared" si="52"/>
        <v>-0.006490907745502955</v>
      </c>
      <c r="AI76" s="20">
        <f t="shared" si="53"/>
        <v>0.00029254571026722954</v>
      </c>
      <c r="AJ76" s="20">
        <f t="shared" si="54"/>
        <v>0</v>
      </c>
      <c r="AK76" s="20">
        <f t="shared" si="55"/>
        <v>0.002883462132921139</v>
      </c>
      <c r="AL76" s="21">
        <f t="shared" si="56"/>
        <v>-0.0033148999023145864</v>
      </c>
    </row>
    <row r="77" spans="1:38" ht="12.75">
      <c r="A77" s="2">
        <v>40421</v>
      </c>
      <c r="B77" s="4">
        <v>64.83949838315324</v>
      </c>
      <c r="C77" s="4">
        <v>87.3</v>
      </c>
      <c r="D77" s="4">
        <v>70.58127612587742</v>
      </c>
      <c r="E77" s="4">
        <v>131.33</v>
      </c>
      <c r="G77" s="5">
        <f t="shared" si="38"/>
        <v>0.012840626006684452</v>
      </c>
      <c r="H77" s="5">
        <f t="shared" si="39"/>
        <v>0.0174825174825175</v>
      </c>
      <c r="I77" s="5">
        <f t="shared" si="40"/>
        <v>0.057098818744775626</v>
      </c>
      <c r="J77" s="5">
        <f t="shared" si="41"/>
        <v>0.00992002460781305</v>
      </c>
      <c r="L77" s="16">
        <f t="shared" si="42"/>
        <v>0.003210156501671113</v>
      </c>
      <c r="M77" s="16">
        <f t="shared" si="43"/>
        <v>0.004370629370629375</v>
      </c>
      <c r="N77" s="16">
        <f t="shared" si="44"/>
        <v>0.005709881874477563</v>
      </c>
      <c r="O77" s="16">
        <f t="shared" si="45"/>
        <v>0.00396800984312522</v>
      </c>
      <c r="P77" s="17">
        <f t="shared" si="46"/>
        <v>0.017258677589903272</v>
      </c>
      <c r="R77" s="49">
        <v>0.413</v>
      </c>
      <c r="S77" s="49">
        <v>0.311</v>
      </c>
      <c r="T77" s="49">
        <v>0.047</v>
      </c>
      <c r="U77" s="49">
        <v>0.229</v>
      </c>
      <c r="W77" s="18">
        <f t="shared" si="47"/>
        <v>0</v>
      </c>
      <c r="X77" s="18">
        <f t="shared" si="48"/>
        <v>0.00510489510489511</v>
      </c>
      <c r="Y77" s="18">
        <f t="shared" si="49"/>
        <v>0.014959890511131214</v>
      </c>
      <c r="Z77" s="18">
        <f t="shared" si="50"/>
        <v>0.0044243309750846204</v>
      </c>
      <c r="AA77" s="19">
        <f t="shared" si="51"/>
        <v>0.024489116591110943</v>
      </c>
      <c r="AC77" s="50">
        <v>0.346</v>
      </c>
      <c r="AD77" s="50">
        <v>0.305</v>
      </c>
      <c r="AE77" s="50">
        <v>0.138</v>
      </c>
      <c r="AF77" s="50">
        <v>0.211</v>
      </c>
      <c r="AH77" s="20">
        <f t="shared" si="52"/>
        <v>0.00032101565016711135</v>
      </c>
      <c r="AI77" s="20">
        <f t="shared" si="53"/>
        <v>0.006555944055944063</v>
      </c>
      <c r="AJ77" s="20">
        <f t="shared" si="54"/>
        <v>0.015302483423599869</v>
      </c>
      <c r="AK77" s="20">
        <f t="shared" si="55"/>
        <v>0.0032934481697939324</v>
      </c>
      <c r="AL77" s="21">
        <f t="shared" si="56"/>
        <v>0.025472891299504977</v>
      </c>
    </row>
    <row r="78" spans="1:38" ht="12.75">
      <c r="A78" s="2">
        <v>40451</v>
      </c>
      <c r="B78" s="4">
        <v>64.10914692290766</v>
      </c>
      <c r="C78" s="4">
        <v>88.25</v>
      </c>
      <c r="D78" s="4">
        <v>71.77437101151617</v>
      </c>
      <c r="E78" s="4">
        <v>130.55</v>
      </c>
      <c r="G78" s="5">
        <f t="shared" si="38"/>
        <v>-0.011263989982306044</v>
      </c>
      <c r="H78" s="5">
        <f t="shared" si="39"/>
        <v>0.010882016036655173</v>
      </c>
      <c r="I78" s="5">
        <f t="shared" si="40"/>
        <v>0.016903844066391338</v>
      </c>
      <c r="J78" s="5">
        <f t="shared" si="41"/>
        <v>-0.005939237036473033</v>
      </c>
      <c r="L78" s="16">
        <f t="shared" si="42"/>
        <v>-0.002815997495576511</v>
      </c>
      <c r="M78" s="16">
        <f t="shared" si="43"/>
        <v>0.0027205040091637933</v>
      </c>
      <c r="N78" s="16">
        <f t="shared" si="44"/>
        <v>0.001690384406639134</v>
      </c>
      <c r="O78" s="16">
        <f t="shared" si="45"/>
        <v>-0.002375694814589213</v>
      </c>
      <c r="P78" s="17">
        <f t="shared" si="46"/>
        <v>-0.000780803894362797</v>
      </c>
      <c r="R78" s="49">
        <v>0.357</v>
      </c>
      <c r="S78" s="49">
        <v>0.135</v>
      </c>
      <c r="T78" s="49">
        <v>0</v>
      </c>
      <c r="U78" s="49">
        <v>0.508</v>
      </c>
      <c r="W78" s="18">
        <f t="shared" si="47"/>
        <v>-0.004652027862692396</v>
      </c>
      <c r="X78" s="18">
        <f t="shared" si="48"/>
        <v>0.003384306987399759</v>
      </c>
      <c r="Y78" s="18">
        <f t="shared" si="49"/>
        <v>0.0007944806711203928</v>
      </c>
      <c r="Z78" s="18">
        <f t="shared" si="50"/>
        <v>-0.0013600852813523245</v>
      </c>
      <c r="AA78" s="19">
        <f t="shared" si="51"/>
        <v>-0.0018333254855245691</v>
      </c>
      <c r="AC78" s="50">
        <v>0.412</v>
      </c>
      <c r="AD78" s="50">
        <v>0.204</v>
      </c>
      <c r="AE78" s="50">
        <v>0.005</v>
      </c>
      <c r="AF78" s="50">
        <v>0.379</v>
      </c>
      <c r="AH78" s="20">
        <f t="shared" si="52"/>
        <v>-0.003897340533877891</v>
      </c>
      <c r="AI78" s="20">
        <f t="shared" si="53"/>
        <v>0.0033190148911798278</v>
      </c>
      <c r="AJ78" s="20">
        <f t="shared" si="54"/>
        <v>0.0023327304811620046</v>
      </c>
      <c r="AK78" s="20">
        <f t="shared" si="55"/>
        <v>-0.00125317901469581</v>
      </c>
      <c r="AL78" s="21">
        <f t="shared" si="56"/>
        <v>0.0005012258237681313</v>
      </c>
    </row>
    <row r="79" spans="1:38" ht="12.75">
      <c r="A79" s="2">
        <v>40480</v>
      </c>
      <c r="B79" s="4">
        <v>63.769363166953525</v>
      </c>
      <c r="C79" s="4">
        <v>91.42</v>
      </c>
      <c r="D79" s="4">
        <v>71.54331612162937</v>
      </c>
      <c r="E79" s="4">
        <v>130.31</v>
      </c>
      <c r="G79" s="5">
        <f t="shared" si="38"/>
        <v>-0.0053000823168450895</v>
      </c>
      <c r="H79" s="5">
        <f t="shared" si="39"/>
        <v>0.03592067988668557</v>
      </c>
      <c r="I79" s="5">
        <f t="shared" si="40"/>
        <v>-0.0032191837647691512</v>
      </c>
      <c r="J79" s="5">
        <f t="shared" si="41"/>
        <v>-0.0018383761011107058</v>
      </c>
      <c r="L79" s="16">
        <f t="shared" si="42"/>
        <v>-0.0013250205792112724</v>
      </c>
      <c r="M79" s="16">
        <f t="shared" si="43"/>
        <v>0.008980169971671392</v>
      </c>
      <c r="N79" s="16">
        <f t="shared" si="44"/>
        <v>-0.00032191837647691516</v>
      </c>
      <c r="O79" s="16">
        <f t="shared" si="45"/>
        <v>-0.0007353504404442823</v>
      </c>
      <c r="P79" s="17">
        <f t="shared" si="46"/>
        <v>0.0065978805755389225</v>
      </c>
      <c r="R79" s="49">
        <v>0.017</v>
      </c>
      <c r="S79" s="49">
        <v>0.373</v>
      </c>
      <c r="T79" s="49">
        <v>0.285</v>
      </c>
      <c r="U79" s="49">
        <v>0.325</v>
      </c>
      <c r="W79" s="18">
        <f t="shared" si="47"/>
        <v>-0.0018921293871136968</v>
      </c>
      <c r="X79" s="18">
        <f t="shared" si="48"/>
        <v>0.0048492917847025524</v>
      </c>
      <c r="Y79" s="18">
        <f t="shared" si="49"/>
        <v>0</v>
      </c>
      <c r="Z79" s="18">
        <f t="shared" si="50"/>
        <v>-0.0009338950593642386</v>
      </c>
      <c r="AA79" s="19">
        <f t="shared" si="51"/>
        <v>0.002023267338224617</v>
      </c>
      <c r="AC79" s="50">
        <v>0.134</v>
      </c>
      <c r="AD79" s="50">
        <v>0.343</v>
      </c>
      <c r="AE79" s="50">
        <v>0.25</v>
      </c>
      <c r="AF79" s="50">
        <v>0.273</v>
      </c>
      <c r="AH79" s="20">
        <f t="shared" si="52"/>
        <v>-0.0021836339145401766</v>
      </c>
      <c r="AI79" s="20">
        <f t="shared" si="53"/>
        <v>0.007327818696883856</v>
      </c>
      <c r="AJ79" s="20">
        <f t="shared" si="54"/>
        <v>-1.6095918823845758E-05</v>
      </c>
      <c r="AK79" s="20">
        <f t="shared" si="55"/>
        <v>-0.0006967445423209575</v>
      </c>
      <c r="AL79" s="21">
        <f t="shared" si="56"/>
        <v>0.004431344321198876</v>
      </c>
    </row>
    <row r="80" spans="1:38" ht="12.75">
      <c r="A80" s="2">
        <v>40512</v>
      </c>
      <c r="B80" s="4">
        <v>67.63210599291327</v>
      </c>
      <c r="C80" s="4">
        <v>91.11</v>
      </c>
      <c r="D80" s="4">
        <v>75.71252503466339</v>
      </c>
      <c r="E80" s="4">
        <v>128.24</v>
      </c>
      <c r="G80" s="5">
        <f t="shared" si="38"/>
        <v>0.06057364593475323</v>
      </c>
      <c r="H80" s="5">
        <f t="shared" si="39"/>
        <v>-0.0033909429008970315</v>
      </c>
      <c r="I80" s="5">
        <f t="shared" si="40"/>
        <v>0.058275309826930854</v>
      </c>
      <c r="J80" s="5">
        <f t="shared" si="41"/>
        <v>-0.01588519683830858</v>
      </c>
      <c r="L80" s="16">
        <f t="shared" si="42"/>
        <v>0.015143411483688307</v>
      </c>
      <c r="M80" s="16">
        <f t="shared" si="43"/>
        <v>-0.0008477357252242579</v>
      </c>
      <c r="N80" s="16">
        <f t="shared" si="44"/>
        <v>0.005827530982693086</v>
      </c>
      <c r="O80" s="16">
        <f t="shared" si="45"/>
        <v>-0.006354078735323432</v>
      </c>
      <c r="P80" s="17">
        <f t="shared" si="46"/>
        <v>0.0137691280058337</v>
      </c>
      <c r="R80" s="49">
        <v>0</v>
      </c>
      <c r="S80" s="49">
        <v>0</v>
      </c>
      <c r="T80" s="49">
        <v>0</v>
      </c>
      <c r="U80" s="49">
        <v>1</v>
      </c>
      <c r="W80" s="18">
        <f t="shared" si="47"/>
        <v>0.001029751980890805</v>
      </c>
      <c r="X80" s="18">
        <f t="shared" si="48"/>
        <v>-0.0012648217020345927</v>
      </c>
      <c r="Y80" s="18">
        <f t="shared" si="49"/>
        <v>0.01660846330067529</v>
      </c>
      <c r="Z80" s="18">
        <f t="shared" si="50"/>
        <v>-0.005162688972450288</v>
      </c>
      <c r="AA80" s="19">
        <f t="shared" si="51"/>
        <v>0.011210704607081214</v>
      </c>
      <c r="AC80" s="50">
        <v>0</v>
      </c>
      <c r="AD80" s="50">
        <v>0.497</v>
      </c>
      <c r="AE80" s="50">
        <v>0</v>
      </c>
      <c r="AF80" s="50">
        <v>0.503</v>
      </c>
      <c r="AH80" s="20">
        <f t="shared" si="52"/>
        <v>0.008116868555256933</v>
      </c>
      <c r="AI80" s="20">
        <f t="shared" si="53"/>
        <v>-0.001163093415007682</v>
      </c>
      <c r="AJ80" s="20">
        <f t="shared" si="54"/>
        <v>0.014568827456732714</v>
      </c>
      <c r="AK80" s="20">
        <f t="shared" si="55"/>
        <v>-0.004336658736858242</v>
      </c>
      <c r="AL80" s="21">
        <f t="shared" si="56"/>
        <v>0.017185943860123724</v>
      </c>
    </row>
    <row r="81" spans="1:38" ht="12.75">
      <c r="A81" s="2">
        <v>40542</v>
      </c>
      <c r="B81" s="4">
        <v>69.02468392534618</v>
      </c>
      <c r="C81" s="4">
        <v>93.91</v>
      </c>
      <c r="D81" s="4">
        <v>77.74683925346177</v>
      </c>
      <c r="E81" s="4">
        <v>128.3</v>
      </c>
      <c r="G81" s="5">
        <f t="shared" si="38"/>
        <v>0.020590486012350917</v>
      </c>
      <c r="H81" s="5">
        <f t="shared" si="39"/>
        <v>0.030732082098562152</v>
      </c>
      <c r="I81" s="5">
        <f t="shared" si="40"/>
        <v>0.02686892581996192</v>
      </c>
      <c r="J81" s="5">
        <f t="shared" si="41"/>
        <v>0.00046787273861514933</v>
      </c>
      <c r="L81" s="16">
        <f t="shared" si="42"/>
        <v>0.005147621503087729</v>
      </c>
      <c r="M81" s="16">
        <f t="shared" si="43"/>
        <v>0.007683020524640538</v>
      </c>
      <c r="N81" s="16">
        <f t="shared" si="44"/>
        <v>0.0026868925819961923</v>
      </c>
      <c r="O81" s="16">
        <f t="shared" si="45"/>
        <v>0.00018714909544605975</v>
      </c>
      <c r="P81" s="17">
        <f t="shared" si="46"/>
        <v>0.01570468370517052</v>
      </c>
      <c r="R81" s="49">
        <v>0</v>
      </c>
      <c r="S81" s="49">
        <v>0.445</v>
      </c>
      <c r="T81" s="49">
        <v>0.024</v>
      </c>
      <c r="U81" s="49">
        <v>0.531</v>
      </c>
      <c r="W81" s="18">
        <f t="shared" si="47"/>
        <v>0</v>
      </c>
      <c r="X81" s="18">
        <f t="shared" si="48"/>
        <v>0</v>
      </c>
      <c r="Y81" s="18">
        <f t="shared" si="49"/>
        <v>0</v>
      </c>
      <c r="Z81" s="18">
        <f t="shared" si="50"/>
        <v>0.00046787273861514933</v>
      </c>
      <c r="AA81" s="19">
        <f t="shared" si="51"/>
        <v>0.00046787273861514933</v>
      </c>
      <c r="AC81" s="50">
        <v>0</v>
      </c>
      <c r="AD81" s="50">
        <v>0.424</v>
      </c>
      <c r="AE81" s="50">
        <v>0.139</v>
      </c>
      <c r="AF81" s="50">
        <v>0.437</v>
      </c>
      <c r="AH81" s="20">
        <f t="shared" si="52"/>
        <v>0</v>
      </c>
      <c r="AI81" s="20">
        <f t="shared" si="53"/>
        <v>0.01527384480298539</v>
      </c>
      <c r="AJ81" s="20">
        <f t="shared" si="54"/>
        <v>0</v>
      </c>
      <c r="AK81" s="20">
        <f t="shared" si="55"/>
        <v>0.00023533998752342012</v>
      </c>
      <c r="AL81" s="21">
        <f t="shared" si="56"/>
        <v>0.01550918479050881</v>
      </c>
    </row>
    <row r="82" spans="1:38" ht="12.75">
      <c r="A82" s="2">
        <v>40574</v>
      </c>
      <c r="B82" s="4">
        <v>66.51329243353783</v>
      </c>
      <c r="C82" s="4">
        <v>93.5</v>
      </c>
      <c r="D82" s="4">
        <v>71.9690330119778</v>
      </c>
      <c r="E82" s="4">
        <v>127.29</v>
      </c>
      <c r="G82" s="5">
        <f t="shared" si="38"/>
        <v>-0.0363839622145109</v>
      </c>
      <c r="H82" s="5">
        <f t="shared" si="39"/>
        <v>-0.0043658822276647635</v>
      </c>
      <c r="I82" s="5">
        <f t="shared" si="40"/>
        <v>-0.07431564159988291</v>
      </c>
      <c r="J82" s="5">
        <f t="shared" si="41"/>
        <v>-0.007872174590802805</v>
      </c>
      <c r="L82" s="16">
        <f t="shared" si="42"/>
        <v>-0.009095990553627725</v>
      </c>
      <c r="M82" s="16">
        <f t="shared" si="43"/>
        <v>-0.0010914705569161909</v>
      </c>
      <c r="N82" s="16">
        <f t="shared" si="44"/>
        <v>-0.007431564159988292</v>
      </c>
      <c r="O82" s="16">
        <f t="shared" si="45"/>
        <v>-0.003148869836321122</v>
      </c>
      <c r="P82" s="17">
        <f t="shared" si="46"/>
        <v>-0.02076789510685333</v>
      </c>
      <c r="R82" s="49">
        <v>0.123</v>
      </c>
      <c r="S82" s="49">
        <v>0.439</v>
      </c>
      <c r="T82" s="49">
        <v>0.051</v>
      </c>
      <c r="U82" s="49">
        <v>0.387</v>
      </c>
      <c r="W82" s="18">
        <f t="shared" si="47"/>
        <v>0</v>
      </c>
      <c r="X82" s="18">
        <f t="shared" si="48"/>
        <v>-0.0019428175913108199</v>
      </c>
      <c r="Y82" s="18">
        <f t="shared" si="49"/>
        <v>-0.00178357539839719</v>
      </c>
      <c r="Z82" s="18">
        <f t="shared" si="50"/>
        <v>-0.0041801247077162896</v>
      </c>
      <c r="AA82" s="19">
        <f t="shared" si="51"/>
        <v>-0.007906517697424299</v>
      </c>
      <c r="AC82" s="50">
        <v>0.167</v>
      </c>
      <c r="AD82" s="50">
        <v>0.405</v>
      </c>
      <c r="AE82" s="50">
        <v>0.088</v>
      </c>
      <c r="AF82" s="50">
        <v>0.34</v>
      </c>
      <c r="AH82" s="20">
        <f t="shared" si="52"/>
        <v>0</v>
      </c>
      <c r="AI82" s="20">
        <f t="shared" si="53"/>
        <v>-0.0018511340645298597</v>
      </c>
      <c r="AJ82" s="20">
        <f t="shared" si="54"/>
        <v>-0.010329874182383725</v>
      </c>
      <c r="AK82" s="20">
        <f t="shared" si="55"/>
        <v>-0.003440140296180826</v>
      </c>
      <c r="AL82" s="21">
        <f t="shared" si="56"/>
        <v>-0.015621148543094411</v>
      </c>
    </row>
    <row r="83" spans="1:38" ht="12.75">
      <c r="A83" s="2">
        <v>40602</v>
      </c>
      <c r="B83" s="4">
        <v>67.70501303969863</v>
      </c>
      <c r="C83" s="4">
        <v>96.69</v>
      </c>
      <c r="D83" s="4">
        <v>70.54476963199072</v>
      </c>
      <c r="E83" s="4">
        <v>127.4</v>
      </c>
      <c r="G83" s="5">
        <f t="shared" si="38"/>
        <v>0.01791702925173344</v>
      </c>
      <c r="H83" s="5">
        <f t="shared" si="39"/>
        <v>0.034117647058823586</v>
      </c>
      <c r="I83" s="5">
        <f t="shared" si="40"/>
        <v>-0.01978994743127982</v>
      </c>
      <c r="J83" s="5">
        <f t="shared" si="41"/>
        <v>0.0008641684342838296</v>
      </c>
      <c r="L83" s="16">
        <f t="shared" si="42"/>
        <v>0.00447925731293336</v>
      </c>
      <c r="M83" s="16">
        <f t="shared" si="43"/>
        <v>0.008529411764705896</v>
      </c>
      <c r="N83" s="16">
        <f t="shared" si="44"/>
        <v>-0.001978994743127982</v>
      </c>
      <c r="O83" s="16">
        <f t="shared" si="45"/>
        <v>0.0003456673737135319</v>
      </c>
      <c r="P83" s="17">
        <f t="shared" si="46"/>
        <v>0.011375341708224806</v>
      </c>
      <c r="R83" s="49">
        <v>0.075</v>
      </c>
      <c r="S83" s="49">
        <v>0.384</v>
      </c>
      <c r="T83" s="49">
        <v>0</v>
      </c>
      <c r="U83" s="49">
        <v>0.541</v>
      </c>
      <c r="W83" s="18">
        <f t="shared" si="47"/>
        <v>0.002203794597963213</v>
      </c>
      <c r="X83" s="18">
        <f t="shared" si="48"/>
        <v>0.014977647058823554</v>
      </c>
      <c r="Y83" s="18">
        <f t="shared" si="49"/>
        <v>-0.0010092873189952707</v>
      </c>
      <c r="Z83" s="18">
        <f t="shared" si="50"/>
        <v>0.00033443318406784205</v>
      </c>
      <c r="AA83" s="19">
        <f t="shared" si="51"/>
        <v>0.016506587521859337</v>
      </c>
      <c r="AC83" s="50">
        <v>0.198</v>
      </c>
      <c r="AD83" s="50">
        <v>0.36</v>
      </c>
      <c r="AE83" s="50">
        <v>0</v>
      </c>
      <c r="AF83" s="50">
        <v>0.442</v>
      </c>
      <c r="AH83" s="20">
        <f t="shared" si="52"/>
        <v>0.002992143885039485</v>
      </c>
      <c r="AI83" s="20">
        <f t="shared" si="53"/>
        <v>0.013817647058823553</v>
      </c>
      <c r="AJ83" s="20">
        <f t="shared" si="54"/>
        <v>-0.001741515373952624</v>
      </c>
      <c r="AK83" s="20">
        <f t="shared" si="55"/>
        <v>0.0002938172676565021</v>
      </c>
      <c r="AL83" s="21">
        <f t="shared" si="56"/>
        <v>0.015362092837566916</v>
      </c>
    </row>
    <row r="84" spans="1:38" ht="12.75">
      <c r="A84" s="2">
        <v>40633</v>
      </c>
      <c r="B84" s="4">
        <v>66.63841209295755</v>
      </c>
      <c r="C84" s="4">
        <v>94.71</v>
      </c>
      <c r="D84" s="4">
        <v>72.64957264957265</v>
      </c>
      <c r="E84" s="4">
        <v>126.48</v>
      </c>
      <c r="G84" s="5">
        <f t="shared" si="38"/>
        <v>-0.015753648051373692</v>
      </c>
      <c r="H84" s="5">
        <f t="shared" si="39"/>
        <v>-0.020477815699658786</v>
      </c>
      <c r="I84" s="5">
        <f t="shared" si="40"/>
        <v>0.029836414925755728</v>
      </c>
      <c r="J84" s="5">
        <f t="shared" si="41"/>
        <v>-0.007221350078492894</v>
      </c>
      <c r="L84" s="16">
        <f t="shared" si="42"/>
        <v>-0.003938412012843423</v>
      </c>
      <c r="M84" s="16">
        <f t="shared" si="43"/>
        <v>-0.005119453924914696</v>
      </c>
      <c r="N84" s="16">
        <f t="shared" si="44"/>
        <v>0.0029836414925755728</v>
      </c>
      <c r="O84" s="16">
        <f t="shared" si="45"/>
        <v>-0.0028885400313971576</v>
      </c>
      <c r="P84" s="17">
        <f t="shared" si="46"/>
        <v>-0.008962764476579704</v>
      </c>
      <c r="R84" s="49">
        <v>0</v>
      </c>
      <c r="S84" s="49">
        <v>0.086</v>
      </c>
      <c r="T84" s="49">
        <v>0.324</v>
      </c>
      <c r="U84" s="49">
        <v>0.59</v>
      </c>
      <c r="W84" s="18">
        <f t="shared" si="47"/>
        <v>-0.001181523603853027</v>
      </c>
      <c r="X84" s="18">
        <f t="shared" si="48"/>
        <v>-0.007863481228668975</v>
      </c>
      <c r="Y84" s="18">
        <f t="shared" si="49"/>
        <v>0</v>
      </c>
      <c r="Z84" s="18">
        <f t="shared" si="50"/>
        <v>-0.003906750392464656</v>
      </c>
      <c r="AA84" s="19">
        <f t="shared" si="51"/>
        <v>-0.012951755224986657</v>
      </c>
      <c r="AC84" s="50">
        <v>0</v>
      </c>
      <c r="AD84" s="50">
        <v>0.214</v>
      </c>
      <c r="AE84" s="50">
        <v>0.296</v>
      </c>
      <c r="AF84" s="50">
        <v>0.49</v>
      </c>
      <c r="AH84" s="20">
        <f t="shared" si="52"/>
        <v>-0.003119222314171991</v>
      </c>
      <c r="AI84" s="20">
        <f t="shared" si="53"/>
        <v>-0.007372013651877163</v>
      </c>
      <c r="AJ84" s="20">
        <f t="shared" si="54"/>
        <v>0</v>
      </c>
      <c r="AK84" s="20">
        <f t="shared" si="55"/>
        <v>-0.003191836734693859</v>
      </c>
      <c r="AL84" s="21">
        <f t="shared" si="56"/>
        <v>-0.013683072700743013</v>
      </c>
    </row>
    <row r="85" spans="1:38" ht="12.75">
      <c r="A85" s="2">
        <v>40662</v>
      </c>
      <c r="B85" s="4">
        <v>66.49331352154533</v>
      </c>
      <c r="C85" s="4">
        <v>98.44</v>
      </c>
      <c r="D85" s="4">
        <v>73.52424692692152</v>
      </c>
      <c r="E85" s="4">
        <v>126</v>
      </c>
      <c r="G85" s="5">
        <f t="shared" si="38"/>
        <v>-0.002177401394406142</v>
      </c>
      <c r="H85" s="5">
        <f t="shared" si="39"/>
        <v>0.0393833808467956</v>
      </c>
      <c r="I85" s="5">
        <f t="shared" si="40"/>
        <v>0.01203963417056686</v>
      </c>
      <c r="J85" s="5">
        <f t="shared" si="41"/>
        <v>-0.003795066413662229</v>
      </c>
      <c r="L85" s="16">
        <f t="shared" si="42"/>
        <v>-0.0005443503486015355</v>
      </c>
      <c r="M85" s="16">
        <f t="shared" si="43"/>
        <v>0.0098458452116989</v>
      </c>
      <c r="N85" s="16">
        <f t="shared" si="44"/>
        <v>0.001203963417056686</v>
      </c>
      <c r="O85" s="16">
        <f t="shared" si="45"/>
        <v>-0.0015180265654648917</v>
      </c>
      <c r="P85" s="17">
        <f t="shared" si="46"/>
        <v>0.00898743171468916</v>
      </c>
      <c r="R85" s="49">
        <v>0.567</v>
      </c>
      <c r="S85" s="49">
        <v>0</v>
      </c>
      <c r="T85" s="49">
        <v>0</v>
      </c>
      <c r="U85" s="49">
        <v>0.433</v>
      </c>
      <c r="W85" s="18">
        <f t="shared" si="47"/>
        <v>0</v>
      </c>
      <c r="X85" s="18">
        <f t="shared" si="48"/>
        <v>0.0033869707528244213</v>
      </c>
      <c r="Y85" s="18">
        <f t="shared" si="49"/>
        <v>0.0039008414712636626</v>
      </c>
      <c r="Z85" s="18">
        <f t="shared" si="50"/>
        <v>-0.002239089184060715</v>
      </c>
      <c r="AA85" s="19">
        <f t="shared" si="51"/>
        <v>0.005048723040027369</v>
      </c>
      <c r="AC85" s="50">
        <v>0.555</v>
      </c>
      <c r="AD85" s="50">
        <v>0.113</v>
      </c>
      <c r="AE85" s="50">
        <v>0</v>
      </c>
      <c r="AF85" s="50">
        <v>0.332</v>
      </c>
      <c r="AH85" s="20">
        <f t="shared" si="52"/>
        <v>0</v>
      </c>
      <c r="AI85" s="20">
        <f t="shared" si="53"/>
        <v>0.008428043501214259</v>
      </c>
      <c r="AJ85" s="20">
        <f t="shared" si="54"/>
        <v>0.00356373171448779</v>
      </c>
      <c r="AK85" s="20">
        <f t="shared" si="55"/>
        <v>-0.0018595825426944922</v>
      </c>
      <c r="AL85" s="21">
        <f t="shared" si="56"/>
        <v>0.010132192673007558</v>
      </c>
    </row>
    <row r="86" spans="1:38" ht="12.75">
      <c r="A86" s="2">
        <v>40694</v>
      </c>
      <c r="B86" s="4">
        <v>69.39215005210143</v>
      </c>
      <c r="C86" s="4">
        <v>100.59</v>
      </c>
      <c r="D86" s="4">
        <v>75.17888155609586</v>
      </c>
      <c r="E86" s="4">
        <v>127.12</v>
      </c>
      <c r="G86" s="5">
        <f t="shared" si="38"/>
        <v>0.04359591028076548</v>
      </c>
      <c r="H86" s="5">
        <f t="shared" si="39"/>
        <v>0.021840715156440593</v>
      </c>
      <c r="I86" s="5">
        <f t="shared" si="40"/>
        <v>0.022504611721068546</v>
      </c>
      <c r="J86" s="5">
        <f t="shared" si="41"/>
        <v>0.008888888888888946</v>
      </c>
      <c r="L86" s="16">
        <f t="shared" si="42"/>
        <v>0.01089897757019137</v>
      </c>
      <c r="M86" s="16">
        <f t="shared" si="43"/>
        <v>0.005460178789110148</v>
      </c>
      <c r="N86" s="16">
        <f t="shared" si="44"/>
        <v>0.002250461172106855</v>
      </c>
      <c r="O86" s="16">
        <f t="shared" si="45"/>
        <v>0.0035555555555555787</v>
      </c>
      <c r="P86" s="17">
        <f t="shared" si="46"/>
        <v>0.022165173086963953</v>
      </c>
      <c r="R86" s="49">
        <v>0</v>
      </c>
      <c r="S86" s="49">
        <v>0.114</v>
      </c>
      <c r="T86" s="49">
        <v>0.326</v>
      </c>
      <c r="U86" s="49">
        <v>0.56</v>
      </c>
      <c r="W86" s="18">
        <f t="shared" si="47"/>
        <v>0.024718881129194025</v>
      </c>
      <c r="X86" s="18">
        <f t="shared" si="48"/>
        <v>0</v>
      </c>
      <c r="Y86" s="18">
        <f t="shared" si="49"/>
        <v>0</v>
      </c>
      <c r="Z86" s="18">
        <f t="shared" si="50"/>
        <v>0.003848888888888914</v>
      </c>
      <c r="AA86" s="19">
        <f t="shared" si="51"/>
        <v>0.028567770018082937</v>
      </c>
      <c r="AC86" s="50">
        <v>0</v>
      </c>
      <c r="AD86" s="50">
        <v>0.254</v>
      </c>
      <c r="AE86" s="50">
        <v>0.304</v>
      </c>
      <c r="AF86" s="50">
        <v>0.442</v>
      </c>
      <c r="AH86" s="20">
        <f t="shared" si="52"/>
        <v>0.024195730205824845</v>
      </c>
      <c r="AI86" s="20">
        <f t="shared" si="53"/>
        <v>0.002468000812677787</v>
      </c>
      <c r="AJ86" s="20">
        <f t="shared" si="54"/>
        <v>0</v>
      </c>
      <c r="AK86" s="20">
        <f t="shared" si="55"/>
        <v>0.0029511111111111305</v>
      </c>
      <c r="AL86" s="21">
        <f t="shared" si="56"/>
        <v>0.029614842129613763</v>
      </c>
    </row>
    <row r="87" spans="1:38" ht="12.75">
      <c r="A87" s="2">
        <v>40724</v>
      </c>
      <c r="B87" s="4">
        <v>68.02538106076281</v>
      </c>
      <c r="C87" s="4">
        <v>97.15</v>
      </c>
      <c r="D87" s="4">
        <v>73.94992758121249</v>
      </c>
      <c r="E87" s="4">
        <v>127.08</v>
      </c>
      <c r="G87" s="5">
        <f t="shared" si="38"/>
        <v>-0.01969630556644253</v>
      </c>
      <c r="H87" s="5">
        <f t="shared" si="39"/>
        <v>-0.0341982304404016</v>
      </c>
      <c r="I87" s="5">
        <f t="shared" si="40"/>
        <v>-0.01634706382225659</v>
      </c>
      <c r="J87" s="5">
        <f t="shared" si="41"/>
        <v>-0.0003146633102580898</v>
      </c>
      <c r="L87" s="16">
        <f t="shared" si="42"/>
        <v>-0.004924076391610632</v>
      </c>
      <c r="M87" s="16">
        <f t="shared" si="43"/>
        <v>-0.0085495576101004</v>
      </c>
      <c r="N87" s="16">
        <f t="shared" si="44"/>
        <v>-0.0016347063822256592</v>
      </c>
      <c r="O87" s="16">
        <f t="shared" si="45"/>
        <v>-0.00012586532410323594</v>
      </c>
      <c r="P87" s="17">
        <f t="shared" si="46"/>
        <v>-0.015234205708039928</v>
      </c>
      <c r="R87" s="49">
        <v>0</v>
      </c>
      <c r="S87" s="49">
        <v>0.145</v>
      </c>
      <c r="T87" s="49">
        <v>0.292</v>
      </c>
      <c r="U87" s="49">
        <v>0.563</v>
      </c>
      <c r="W87" s="18">
        <f t="shared" si="47"/>
        <v>0</v>
      </c>
      <c r="X87" s="18">
        <f t="shared" si="48"/>
        <v>-0.0038985982702057827</v>
      </c>
      <c r="Y87" s="18">
        <f t="shared" si="49"/>
        <v>-0.005329142806055649</v>
      </c>
      <c r="Z87" s="18">
        <f t="shared" si="50"/>
        <v>-0.0001762114537445303</v>
      </c>
      <c r="AA87" s="19">
        <f t="shared" si="51"/>
        <v>-0.009403952530005963</v>
      </c>
      <c r="AC87" s="50">
        <v>0</v>
      </c>
      <c r="AD87" s="50">
        <v>0.263</v>
      </c>
      <c r="AE87" s="50">
        <v>0.279</v>
      </c>
      <c r="AF87" s="50">
        <v>0.458</v>
      </c>
      <c r="AH87" s="20">
        <f t="shared" si="52"/>
        <v>0</v>
      </c>
      <c r="AI87" s="20">
        <f t="shared" si="53"/>
        <v>-0.008686350531862006</v>
      </c>
      <c r="AJ87" s="20">
        <f t="shared" si="54"/>
        <v>-0.004969507401966004</v>
      </c>
      <c r="AK87" s="20">
        <f t="shared" si="55"/>
        <v>-0.00013908118313407569</v>
      </c>
      <c r="AL87" s="21">
        <f t="shared" si="56"/>
        <v>-0.013794939116962085</v>
      </c>
    </row>
    <row r="88" spans="1:38" ht="12.75">
      <c r="A88" s="2">
        <v>40753</v>
      </c>
      <c r="B88" s="4">
        <v>67.53959433175882</v>
      </c>
      <c r="C88" s="4">
        <v>96.89</v>
      </c>
      <c r="D88" s="4">
        <v>76.146151708808</v>
      </c>
      <c r="E88" s="4">
        <v>127.4</v>
      </c>
      <c r="G88" s="5">
        <f t="shared" si="38"/>
        <v>-0.00714125700479451</v>
      </c>
      <c r="H88" s="5">
        <f t="shared" si="39"/>
        <v>-0.002676273803396856</v>
      </c>
      <c r="I88" s="5">
        <f t="shared" si="40"/>
        <v>0.029698800248094903</v>
      </c>
      <c r="J88" s="5">
        <f t="shared" si="41"/>
        <v>0.0025180988353794564</v>
      </c>
      <c r="L88" s="16">
        <f t="shared" si="42"/>
        <v>-0.0017853142511986275</v>
      </c>
      <c r="M88" s="16">
        <f t="shared" si="43"/>
        <v>-0.000669068450849214</v>
      </c>
      <c r="N88" s="16">
        <f t="shared" si="44"/>
        <v>0.0029698800248094907</v>
      </c>
      <c r="O88" s="16">
        <f t="shared" si="45"/>
        <v>0.0010072395341517825</v>
      </c>
      <c r="P88" s="17">
        <f t="shared" si="46"/>
        <v>0.0015227368569134317</v>
      </c>
      <c r="R88" s="49">
        <v>0</v>
      </c>
      <c r="S88" s="49">
        <v>0.453</v>
      </c>
      <c r="T88" s="49">
        <v>0.137</v>
      </c>
      <c r="U88" s="49">
        <v>0.41</v>
      </c>
      <c r="W88" s="18">
        <f t="shared" si="47"/>
        <v>0</v>
      </c>
      <c r="X88" s="18">
        <f t="shared" si="48"/>
        <v>-0.00038805970149254407</v>
      </c>
      <c r="Y88" s="18">
        <f t="shared" si="49"/>
        <v>0.008672049672443711</v>
      </c>
      <c r="Z88" s="18">
        <f t="shared" si="50"/>
        <v>0.0014176896443186338</v>
      </c>
      <c r="AA88" s="19">
        <f t="shared" si="51"/>
        <v>0.009701679615269802</v>
      </c>
      <c r="AC88" s="50">
        <v>0.089</v>
      </c>
      <c r="AD88" s="50">
        <v>0.407</v>
      </c>
      <c r="AE88" s="50">
        <v>0.156</v>
      </c>
      <c r="AF88" s="50">
        <v>0.348</v>
      </c>
      <c r="AH88" s="20">
        <f t="shared" si="52"/>
        <v>0</v>
      </c>
      <c r="AI88" s="20">
        <f t="shared" si="53"/>
        <v>-0.0007038600102933731</v>
      </c>
      <c r="AJ88" s="20">
        <f t="shared" si="54"/>
        <v>0.008285965269218478</v>
      </c>
      <c r="AK88" s="20">
        <f t="shared" si="55"/>
        <v>0.0011532892666037912</v>
      </c>
      <c r="AL88" s="21">
        <f t="shared" si="56"/>
        <v>0.008735394525528897</v>
      </c>
    </row>
    <row r="89" spans="1:38" ht="12.75">
      <c r="A89" s="2">
        <v>40786</v>
      </c>
      <c r="B89" s="4">
        <v>67.71050800278357</v>
      </c>
      <c r="C89" s="4">
        <v>89.44</v>
      </c>
      <c r="D89" s="4">
        <v>71.8580375782881</v>
      </c>
      <c r="E89" s="4">
        <v>130.12</v>
      </c>
      <c r="G89" s="5">
        <f t="shared" si="38"/>
        <v>0.002530569996988863</v>
      </c>
      <c r="H89" s="5">
        <f t="shared" si="39"/>
        <v>-0.07689132005366917</v>
      </c>
      <c r="I89" s="5">
        <f t="shared" si="40"/>
        <v>-0.05631425928020839</v>
      </c>
      <c r="J89" s="5">
        <f t="shared" si="41"/>
        <v>0.021350078492935687</v>
      </c>
      <c r="L89" s="16">
        <f t="shared" si="42"/>
        <v>0.0006326424992472157</v>
      </c>
      <c r="M89" s="16">
        <f t="shared" si="43"/>
        <v>-0.01922283001341729</v>
      </c>
      <c r="N89" s="16">
        <f t="shared" si="44"/>
        <v>-0.00563142592802084</v>
      </c>
      <c r="O89" s="16">
        <f t="shared" si="45"/>
        <v>0.008540031397174274</v>
      </c>
      <c r="P89" s="17">
        <f t="shared" si="46"/>
        <v>-0.015681582045016643</v>
      </c>
      <c r="R89" s="49">
        <v>0</v>
      </c>
      <c r="S89" s="49">
        <v>0</v>
      </c>
      <c r="T89" s="49">
        <v>0</v>
      </c>
      <c r="U89" s="49">
        <v>1</v>
      </c>
      <c r="W89" s="18">
        <f t="shared" si="47"/>
        <v>0</v>
      </c>
      <c r="X89" s="18">
        <f t="shared" si="48"/>
        <v>-0.03483176798431213</v>
      </c>
      <c r="Y89" s="18">
        <f t="shared" si="49"/>
        <v>-0.00771505352138855</v>
      </c>
      <c r="Z89" s="18">
        <f t="shared" si="50"/>
        <v>0.00875353218210363</v>
      </c>
      <c r="AA89" s="19">
        <f t="shared" si="51"/>
        <v>-0.03379328932359705</v>
      </c>
      <c r="AC89" s="50">
        <v>0</v>
      </c>
      <c r="AD89" s="50">
        <v>0</v>
      </c>
      <c r="AE89" s="50">
        <v>0</v>
      </c>
      <c r="AF89" s="50">
        <v>1</v>
      </c>
      <c r="AH89" s="20">
        <f t="shared" si="52"/>
        <v>0.00022522072973200878</v>
      </c>
      <c r="AI89" s="20">
        <f t="shared" si="53"/>
        <v>-0.03129476726184335</v>
      </c>
      <c r="AJ89" s="20">
        <f t="shared" si="54"/>
        <v>-0.008785024447712508</v>
      </c>
      <c r="AK89" s="20">
        <f t="shared" si="55"/>
        <v>0.007429827315541619</v>
      </c>
      <c r="AL89" s="21">
        <f t="shared" si="56"/>
        <v>-0.032424743664282225</v>
      </c>
    </row>
    <row r="90" spans="1:38" ht="12.75">
      <c r="A90" s="2">
        <v>40816</v>
      </c>
      <c r="B90" s="4">
        <v>70.31670152375261</v>
      </c>
      <c r="C90" s="4">
        <v>88.5</v>
      </c>
      <c r="D90" s="4">
        <v>69.25605019420377</v>
      </c>
      <c r="E90" s="4">
        <v>130.1</v>
      </c>
      <c r="G90" s="5">
        <f t="shared" si="38"/>
        <v>0.0384902373035203</v>
      </c>
      <c r="H90" s="5">
        <f t="shared" si="39"/>
        <v>-0.010509838998211118</v>
      </c>
      <c r="I90" s="5">
        <f t="shared" si="40"/>
        <v>-0.03621010915097034</v>
      </c>
      <c r="J90" s="5">
        <f t="shared" si="41"/>
        <v>-0.000153704272978894</v>
      </c>
      <c r="L90" s="16">
        <f t="shared" si="42"/>
        <v>0.009622559325880076</v>
      </c>
      <c r="M90" s="16">
        <f t="shared" si="43"/>
        <v>-0.0026274597495527796</v>
      </c>
      <c r="N90" s="16">
        <f t="shared" si="44"/>
        <v>-0.0036210109150970338</v>
      </c>
      <c r="O90" s="16">
        <f t="shared" si="45"/>
        <v>-6.14817091915576E-05</v>
      </c>
      <c r="P90" s="17">
        <f t="shared" si="46"/>
        <v>0.003312606952038705</v>
      </c>
      <c r="R90" s="49">
        <v>0</v>
      </c>
      <c r="S90" s="49">
        <v>0.431</v>
      </c>
      <c r="T90" s="49">
        <v>0.013</v>
      </c>
      <c r="U90" s="49">
        <v>0.556</v>
      </c>
      <c r="W90" s="18">
        <f t="shared" si="47"/>
        <v>0</v>
      </c>
      <c r="X90" s="18">
        <f t="shared" si="48"/>
        <v>0</v>
      </c>
      <c r="Y90" s="18">
        <f t="shared" si="49"/>
        <v>0</v>
      </c>
      <c r="Z90" s="18">
        <f t="shared" si="50"/>
        <v>-0.000153704272978894</v>
      </c>
      <c r="AA90" s="19">
        <f t="shared" si="51"/>
        <v>-0.000153704272978894</v>
      </c>
      <c r="AC90" s="50">
        <v>0</v>
      </c>
      <c r="AD90" s="50">
        <v>0.423</v>
      </c>
      <c r="AE90" s="50">
        <v>0.08</v>
      </c>
      <c r="AF90" s="50">
        <v>0.497</v>
      </c>
      <c r="AH90" s="20">
        <f t="shared" si="52"/>
        <v>0</v>
      </c>
      <c r="AI90" s="20">
        <f t="shared" si="53"/>
        <v>0</v>
      </c>
      <c r="AJ90" s="20">
        <f t="shared" si="54"/>
        <v>0</v>
      </c>
      <c r="AK90" s="20">
        <f t="shared" si="55"/>
        <v>-0.000153704272978894</v>
      </c>
      <c r="AL90" s="21">
        <f t="shared" si="56"/>
        <v>-0.000153704272978894</v>
      </c>
    </row>
    <row r="91" spans="1:38" ht="12.75">
      <c r="A91" s="2">
        <v>40847</v>
      </c>
      <c r="B91" s="4">
        <v>70.84806928906532</v>
      </c>
      <c r="C91" s="4">
        <v>91.46</v>
      </c>
      <c r="D91" s="4">
        <v>72.9267412486467</v>
      </c>
      <c r="E91" s="4">
        <v>128.41</v>
      </c>
      <c r="G91" s="5">
        <f t="shared" si="38"/>
        <v>0.0075567788846468975</v>
      </c>
      <c r="H91" s="5">
        <f t="shared" si="39"/>
        <v>0.03344632768361566</v>
      </c>
      <c r="I91" s="5">
        <f t="shared" si="40"/>
        <v>0.05300173839180555</v>
      </c>
      <c r="J91" s="5">
        <f t="shared" si="41"/>
        <v>-0.012990007686395022</v>
      </c>
      <c r="L91" s="16">
        <f t="shared" si="42"/>
        <v>0.0018891947211617244</v>
      </c>
      <c r="M91" s="16">
        <f t="shared" si="43"/>
        <v>0.008361581920903915</v>
      </c>
      <c r="N91" s="16">
        <f t="shared" si="44"/>
        <v>0.005300173839180556</v>
      </c>
      <c r="O91" s="16">
        <f t="shared" si="45"/>
        <v>-0.005196003074558009</v>
      </c>
      <c r="P91" s="17">
        <f t="shared" si="46"/>
        <v>0.010354947406688186</v>
      </c>
      <c r="R91" s="49">
        <v>0.676</v>
      </c>
      <c r="S91" s="49">
        <v>0.015</v>
      </c>
      <c r="T91" s="49">
        <v>0</v>
      </c>
      <c r="U91" s="49">
        <v>0.309</v>
      </c>
      <c r="W91" s="18">
        <f t="shared" si="47"/>
        <v>0</v>
      </c>
      <c r="X91" s="18">
        <f t="shared" si="48"/>
        <v>0.014415367231638351</v>
      </c>
      <c r="Y91" s="18">
        <f t="shared" si="49"/>
        <v>0.0006890225990934722</v>
      </c>
      <c r="Z91" s="18">
        <f t="shared" si="50"/>
        <v>-0.007222444273635633</v>
      </c>
      <c r="AA91" s="19">
        <f t="shared" si="51"/>
        <v>0.00788194555709619</v>
      </c>
      <c r="AC91" s="50">
        <v>0.592</v>
      </c>
      <c r="AD91" s="50">
        <v>0.151</v>
      </c>
      <c r="AE91" s="50">
        <v>0</v>
      </c>
      <c r="AF91" s="50">
        <v>0.257</v>
      </c>
      <c r="AH91" s="20">
        <f t="shared" si="52"/>
        <v>0</v>
      </c>
      <c r="AI91" s="20">
        <f t="shared" si="53"/>
        <v>0.014147796610169424</v>
      </c>
      <c r="AJ91" s="20">
        <f t="shared" si="54"/>
        <v>0.004240139071344445</v>
      </c>
      <c r="AK91" s="20">
        <f t="shared" si="55"/>
        <v>-0.006456033820138326</v>
      </c>
      <c r="AL91" s="21">
        <f t="shared" si="56"/>
        <v>0.011931901861375542</v>
      </c>
    </row>
    <row r="92" spans="1:38" ht="12.75">
      <c r="A92" s="2">
        <v>40877</v>
      </c>
      <c r="B92" s="4">
        <v>73.92145194882475</v>
      </c>
      <c r="C92" s="4">
        <v>92.62</v>
      </c>
      <c r="D92" s="4">
        <v>72.27015769116333</v>
      </c>
      <c r="E92" s="4">
        <v>125.5</v>
      </c>
      <c r="G92" s="5">
        <f t="shared" si="38"/>
        <v>0.04337990704051231</v>
      </c>
      <c r="H92" s="5">
        <f t="shared" si="39"/>
        <v>0.012683140170566487</v>
      </c>
      <c r="I92" s="5">
        <f t="shared" si="40"/>
        <v>-0.009003330551199618</v>
      </c>
      <c r="J92" s="5">
        <f t="shared" si="41"/>
        <v>-0.02266178646522854</v>
      </c>
      <c r="L92" s="16">
        <f t="shared" si="42"/>
        <v>0.010844976760128078</v>
      </c>
      <c r="M92" s="16">
        <f t="shared" si="43"/>
        <v>0.0031707850426416218</v>
      </c>
      <c r="N92" s="16">
        <f t="shared" si="44"/>
        <v>-0.0009003330551199618</v>
      </c>
      <c r="O92" s="16">
        <f t="shared" si="45"/>
        <v>-0.009064714586091416</v>
      </c>
      <c r="P92" s="17">
        <f t="shared" si="46"/>
        <v>0.004050714161558321</v>
      </c>
      <c r="R92" s="49">
        <v>0</v>
      </c>
      <c r="S92" s="49">
        <v>0</v>
      </c>
      <c r="T92" s="49">
        <v>0</v>
      </c>
      <c r="U92" s="49">
        <v>1</v>
      </c>
      <c r="W92" s="18">
        <f t="shared" si="47"/>
        <v>0.029324817159386323</v>
      </c>
      <c r="X92" s="18">
        <f t="shared" si="48"/>
        <v>0.0001902471025584973</v>
      </c>
      <c r="Y92" s="18">
        <f t="shared" si="49"/>
        <v>0</v>
      </c>
      <c r="Z92" s="18">
        <f t="shared" si="50"/>
        <v>-0.007002492017755619</v>
      </c>
      <c r="AA92" s="19">
        <f t="shared" si="51"/>
        <v>0.0225125722441892</v>
      </c>
      <c r="AC92" s="50">
        <v>0</v>
      </c>
      <c r="AD92" s="50">
        <v>0</v>
      </c>
      <c r="AE92" s="50">
        <v>0</v>
      </c>
      <c r="AF92" s="50">
        <v>1</v>
      </c>
      <c r="AH92" s="20">
        <f t="shared" si="52"/>
        <v>0.025680904967983288</v>
      </c>
      <c r="AI92" s="20">
        <f t="shared" si="53"/>
        <v>0.0019151541657555396</v>
      </c>
      <c r="AJ92" s="20">
        <f t="shared" si="54"/>
        <v>0</v>
      </c>
      <c r="AK92" s="20">
        <f t="shared" si="55"/>
        <v>-0.005824079121563735</v>
      </c>
      <c r="AL92" s="21">
        <f t="shared" si="56"/>
        <v>0.021771980012175094</v>
      </c>
    </row>
    <row r="93" spans="1:38" ht="12.75">
      <c r="A93" s="2">
        <v>40907</v>
      </c>
      <c r="B93" s="4">
        <v>78.73243785703256</v>
      </c>
      <c r="C93" s="4">
        <v>96.28</v>
      </c>
      <c r="D93" s="4">
        <v>75.01157943492358</v>
      </c>
      <c r="E93" s="4">
        <v>129.41</v>
      </c>
      <c r="G93" s="5">
        <f t="shared" si="38"/>
        <v>0.06508240546382149</v>
      </c>
      <c r="H93" s="5">
        <f t="shared" si="39"/>
        <v>0.03951630317426047</v>
      </c>
      <c r="I93" s="5">
        <f t="shared" si="40"/>
        <v>0.037932970279037415</v>
      </c>
      <c r="J93" s="5">
        <f t="shared" si="41"/>
        <v>0.03115537848605565</v>
      </c>
      <c r="L93" s="16">
        <f t="shared" si="42"/>
        <v>0.016270601365955373</v>
      </c>
      <c r="M93" s="16">
        <f t="shared" si="43"/>
        <v>0.009879075793565117</v>
      </c>
      <c r="N93" s="16">
        <f t="shared" si="44"/>
        <v>0.0037932970279037415</v>
      </c>
      <c r="O93" s="16">
        <f t="shared" si="45"/>
        <v>0.012462151394422262</v>
      </c>
      <c r="P93" s="17">
        <f t="shared" si="46"/>
        <v>0.042405125581846496</v>
      </c>
      <c r="R93" s="49">
        <v>0</v>
      </c>
      <c r="S93" s="49">
        <v>0</v>
      </c>
      <c r="T93" s="49">
        <v>0</v>
      </c>
      <c r="U93" s="49">
        <v>1</v>
      </c>
      <c r="W93" s="18">
        <f t="shared" si="47"/>
        <v>0</v>
      </c>
      <c r="X93" s="18">
        <f t="shared" si="48"/>
        <v>0</v>
      </c>
      <c r="Y93" s="18">
        <f t="shared" si="49"/>
        <v>0</v>
      </c>
      <c r="Z93" s="18">
        <f t="shared" si="50"/>
        <v>0.03115537848605565</v>
      </c>
      <c r="AA93" s="19">
        <f t="shared" si="51"/>
        <v>0.03115537848605565</v>
      </c>
      <c r="AC93" s="50">
        <v>0</v>
      </c>
      <c r="AD93" s="50">
        <v>0</v>
      </c>
      <c r="AE93" s="50">
        <v>0</v>
      </c>
      <c r="AF93" s="50">
        <v>1</v>
      </c>
      <c r="AH93" s="20">
        <f t="shared" si="52"/>
        <v>0</v>
      </c>
      <c r="AI93" s="20">
        <f t="shared" si="53"/>
        <v>0</v>
      </c>
      <c r="AJ93" s="20">
        <f t="shared" si="54"/>
        <v>0</v>
      </c>
      <c r="AK93" s="20">
        <f t="shared" si="55"/>
        <v>0.03115537848605565</v>
      </c>
      <c r="AL93" s="21">
        <f t="shared" si="56"/>
        <v>0.03115537848605565</v>
      </c>
    </row>
    <row r="94" spans="1:38" ht="12.75">
      <c r="A94" s="2">
        <v>40939</v>
      </c>
      <c r="B94" s="4">
        <v>78.7663379958725</v>
      </c>
      <c r="C94" s="4">
        <v>95.68</v>
      </c>
      <c r="D94" s="4">
        <v>78.34594511962088</v>
      </c>
      <c r="E94" s="4">
        <v>131.2</v>
      </c>
      <c r="G94" s="5">
        <f t="shared" si="38"/>
        <v>0.0004305739764021155</v>
      </c>
      <c r="H94" s="5">
        <f t="shared" si="39"/>
        <v>-0.0062318238471125165</v>
      </c>
      <c r="I94" s="5">
        <f t="shared" si="40"/>
        <v>0.04445134617635982</v>
      </c>
      <c r="J94" s="5">
        <f t="shared" si="41"/>
        <v>0.013832006800092778</v>
      </c>
      <c r="L94" s="16">
        <f t="shared" si="42"/>
        <v>0.00010764349410052887</v>
      </c>
      <c r="M94" s="16">
        <f t="shared" si="43"/>
        <v>-0.0015579559617781291</v>
      </c>
      <c r="N94" s="16">
        <f t="shared" si="44"/>
        <v>0.004445134617635982</v>
      </c>
      <c r="O94" s="16">
        <f t="shared" si="45"/>
        <v>0.005532802720037111</v>
      </c>
      <c r="P94" s="17">
        <f t="shared" si="46"/>
        <v>0.008527624869995493</v>
      </c>
      <c r="R94" s="49">
        <v>0</v>
      </c>
      <c r="S94" s="49">
        <v>0</v>
      </c>
      <c r="T94" s="49">
        <v>0</v>
      </c>
      <c r="U94" s="49">
        <v>1</v>
      </c>
      <c r="W94" s="18">
        <f t="shared" si="47"/>
        <v>0</v>
      </c>
      <c r="X94" s="18">
        <f t="shared" si="48"/>
        <v>0</v>
      </c>
      <c r="Y94" s="18">
        <f t="shared" si="49"/>
        <v>0</v>
      </c>
      <c r="Z94" s="18">
        <f t="shared" si="50"/>
        <v>0.013832006800092778</v>
      </c>
      <c r="AA94" s="19">
        <f t="shared" si="51"/>
        <v>0.013832006800092778</v>
      </c>
      <c r="AC94" s="50">
        <v>0</v>
      </c>
      <c r="AD94" s="50">
        <v>0.16</v>
      </c>
      <c r="AE94" s="50">
        <v>0</v>
      </c>
      <c r="AF94" s="50">
        <v>0.84</v>
      </c>
      <c r="AH94" s="20">
        <f t="shared" si="52"/>
        <v>0</v>
      </c>
      <c r="AI94" s="20">
        <f t="shared" si="53"/>
        <v>0</v>
      </c>
      <c r="AJ94" s="20">
        <f t="shared" si="54"/>
        <v>0</v>
      </c>
      <c r="AK94" s="20">
        <f t="shared" si="55"/>
        <v>0.013832006800092778</v>
      </c>
      <c r="AL94" s="21">
        <f t="shared" si="56"/>
        <v>0.013832006800092778</v>
      </c>
    </row>
    <row r="95" spans="1:38" ht="12.75">
      <c r="A95" s="2">
        <v>40968</v>
      </c>
      <c r="B95" s="4">
        <v>79.59015162888456</v>
      </c>
      <c r="C95" s="4">
        <v>97.98</v>
      </c>
      <c r="D95" s="4">
        <v>81.36916378922083</v>
      </c>
      <c r="E95" s="4">
        <v>132.95</v>
      </c>
      <c r="G95" s="5">
        <f t="shared" si="38"/>
        <v>0.010458955614455867</v>
      </c>
      <c r="H95" s="5">
        <f t="shared" si="39"/>
        <v>0.024038461538461453</v>
      </c>
      <c r="I95" s="5">
        <f t="shared" si="40"/>
        <v>0.038588068150611</v>
      </c>
      <c r="J95" s="5">
        <f t="shared" si="41"/>
        <v>0.013338414634146423</v>
      </c>
      <c r="L95" s="16">
        <f t="shared" si="42"/>
        <v>0.0026147389036139668</v>
      </c>
      <c r="M95" s="16">
        <f t="shared" si="43"/>
        <v>0.006009615384615363</v>
      </c>
      <c r="N95" s="16">
        <f t="shared" si="44"/>
        <v>0.0038588068150611</v>
      </c>
      <c r="O95" s="16">
        <f t="shared" si="45"/>
        <v>0.005335365853658569</v>
      </c>
      <c r="P95" s="17">
        <f t="shared" si="46"/>
        <v>0.017818526956949</v>
      </c>
      <c r="R95" s="49">
        <v>0</v>
      </c>
      <c r="S95" s="49">
        <v>0</v>
      </c>
      <c r="T95" s="49">
        <v>0</v>
      </c>
      <c r="U95" s="49">
        <v>1</v>
      </c>
      <c r="W95" s="18">
        <f t="shared" si="47"/>
        <v>0</v>
      </c>
      <c r="X95" s="18">
        <f t="shared" si="48"/>
        <v>0</v>
      </c>
      <c r="Y95" s="18">
        <f t="shared" si="49"/>
        <v>0</v>
      </c>
      <c r="Z95" s="18">
        <f t="shared" si="50"/>
        <v>0.013338414634146423</v>
      </c>
      <c r="AA95" s="19">
        <f t="shared" si="51"/>
        <v>0.013338414634146423</v>
      </c>
      <c r="AC95" s="50">
        <v>0.511</v>
      </c>
      <c r="AD95" s="50">
        <v>0.236</v>
      </c>
      <c r="AE95" s="50">
        <v>0.042</v>
      </c>
      <c r="AF95" s="50">
        <v>0.211</v>
      </c>
      <c r="AH95" s="20">
        <f t="shared" si="52"/>
        <v>0</v>
      </c>
      <c r="AI95" s="20">
        <f t="shared" si="53"/>
        <v>0.0038461538461538325</v>
      </c>
      <c r="AJ95" s="20">
        <f t="shared" si="54"/>
        <v>0</v>
      </c>
      <c r="AK95" s="20">
        <f t="shared" si="55"/>
        <v>0.011204268292682994</v>
      </c>
      <c r="AL95" s="21">
        <f t="shared" si="56"/>
        <v>0.015050422138836827</v>
      </c>
    </row>
    <row r="96" spans="1:38" ht="12.75">
      <c r="A96" s="2">
        <v>40998</v>
      </c>
      <c r="B96" s="4">
        <v>81.4528825249269</v>
      </c>
      <c r="C96" s="4">
        <v>99.49</v>
      </c>
      <c r="D96" s="4">
        <v>81.42289526951045</v>
      </c>
      <c r="E96" s="4">
        <v>132.62</v>
      </c>
      <c r="G96" s="5">
        <f t="shared" si="38"/>
        <v>0.023404037533788724</v>
      </c>
      <c r="H96" s="5">
        <f t="shared" si="39"/>
        <v>0.015411308430291815</v>
      </c>
      <c r="I96" s="5">
        <f t="shared" si="40"/>
        <v>0.0006603420483564104</v>
      </c>
      <c r="J96" s="5">
        <f t="shared" si="41"/>
        <v>-0.0024821361414064658</v>
      </c>
      <c r="L96" s="16">
        <f t="shared" si="42"/>
        <v>0.005851009383447181</v>
      </c>
      <c r="M96" s="16">
        <f t="shared" si="43"/>
        <v>0.0038528271075729537</v>
      </c>
      <c r="N96" s="16">
        <f t="shared" si="44"/>
        <v>6.603420483564104E-05</v>
      </c>
      <c r="O96" s="16">
        <f t="shared" si="45"/>
        <v>-0.0009928544565625864</v>
      </c>
      <c r="P96" s="17">
        <f t="shared" si="46"/>
        <v>0.00877701623929319</v>
      </c>
      <c r="R96" s="49">
        <v>0</v>
      </c>
      <c r="S96" s="49">
        <v>0.328</v>
      </c>
      <c r="T96" s="49">
        <v>0.197</v>
      </c>
      <c r="U96" s="49">
        <v>0.475</v>
      </c>
      <c r="W96" s="18">
        <f t="shared" si="47"/>
        <v>0</v>
      </c>
      <c r="X96" s="18">
        <f t="shared" si="48"/>
        <v>0</v>
      </c>
      <c r="Y96" s="18">
        <f t="shared" si="49"/>
        <v>0</v>
      </c>
      <c r="Z96" s="18">
        <f t="shared" si="50"/>
        <v>-0.0024821361414064658</v>
      </c>
      <c r="AA96" s="19">
        <f t="shared" si="51"/>
        <v>-0.0024821361414064658</v>
      </c>
      <c r="AC96" s="50">
        <v>0.116</v>
      </c>
      <c r="AD96" s="50">
        <v>0.351</v>
      </c>
      <c r="AE96" s="50">
        <v>0.225</v>
      </c>
      <c r="AF96" s="50">
        <v>0.308</v>
      </c>
      <c r="AH96" s="20">
        <f t="shared" si="52"/>
        <v>0.011959463179766039</v>
      </c>
      <c r="AI96" s="20">
        <f t="shared" si="53"/>
        <v>0.003637068789548868</v>
      </c>
      <c r="AJ96" s="20">
        <f t="shared" si="54"/>
        <v>2.773436603096924E-05</v>
      </c>
      <c r="AK96" s="20">
        <f t="shared" si="55"/>
        <v>-0.0005237307258367643</v>
      </c>
      <c r="AL96" s="21">
        <f t="shared" si="56"/>
        <v>0.015100535609509112</v>
      </c>
    </row>
    <row r="97" spans="1:38" ht="12.75">
      <c r="A97" s="2">
        <v>41029</v>
      </c>
      <c r="B97" s="4">
        <v>82.8888721009292</v>
      </c>
      <c r="C97" s="4">
        <v>100.01</v>
      </c>
      <c r="D97" s="4">
        <v>82.68489839087407</v>
      </c>
      <c r="E97" s="4">
        <v>132.6</v>
      </c>
      <c r="G97" s="5">
        <f t="shared" si="38"/>
        <v>0.01762969623036792</v>
      </c>
      <c r="H97" s="5">
        <f t="shared" si="39"/>
        <v>0.005226655945321346</v>
      </c>
      <c r="I97" s="5">
        <f t="shared" si="40"/>
        <v>0.015499364364118806</v>
      </c>
      <c r="J97" s="5">
        <f t="shared" si="41"/>
        <v>-0.00015080681646817418</v>
      </c>
      <c r="L97" s="16">
        <f t="shared" si="42"/>
        <v>0.00440742405759198</v>
      </c>
      <c r="M97" s="16">
        <f t="shared" si="43"/>
        <v>0.0013066639863303364</v>
      </c>
      <c r="N97" s="16">
        <f t="shared" si="44"/>
        <v>0.0015499364364118806</v>
      </c>
      <c r="O97" s="16">
        <f t="shared" si="45"/>
        <v>-6.0322726587269676E-05</v>
      </c>
      <c r="P97" s="17">
        <f t="shared" si="46"/>
        <v>0.007203701753746928</v>
      </c>
      <c r="R97" s="49">
        <v>1</v>
      </c>
      <c r="S97" s="49">
        <v>0</v>
      </c>
      <c r="T97" s="49">
        <v>0</v>
      </c>
      <c r="U97" s="49">
        <v>0</v>
      </c>
      <c r="W97" s="18">
        <f t="shared" si="47"/>
        <v>0</v>
      </c>
      <c r="X97" s="18">
        <f t="shared" si="48"/>
        <v>0.0017143431500654014</v>
      </c>
      <c r="Y97" s="18">
        <f t="shared" si="49"/>
        <v>0.003053374779731405</v>
      </c>
      <c r="Z97" s="18">
        <f t="shared" si="50"/>
        <v>-7.163323782238273E-05</v>
      </c>
      <c r="AA97" s="19">
        <f t="shared" si="51"/>
        <v>0.004696084691974424</v>
      </c>
      <c r="AC97" s="50">
        <v>1</v>
      </c>
      <c r="AD97" s="50">
        <v>0</v>
      </c>
      <c r="AE97" s="50">
        <v>0</v>
      </c>
      <c r="AF97" s="50">
        <v>0</v>
      </c>
      <c r="AH97" s="20">
        <f t="shared" si="52"/>
        <v>0.0020450447627226786</v>
      </c>
      <c r="AI97" s="20">
        <f t="shared" si="53"/>
        <v>0.0018345562368077923</v>
      </c>
      <c r="AJ97" s="20">
        <f t="shared" si="54"/>
        <v>0.0034873569819267314</v>
      </c>
      <c r="AK97" s="20">
        <f t="shared" si="55"/>
        <v>-4.6448499472197644E-05</v>
      </c>
      <c r="AL97" s="21">
        <f t="shared" si="56"/>
        <v>0.007320509481985005</v>
      </c>
    </row>
    <row r="98" spans="1:38" ht="12.75">
      <c r="A98" s="2">
        <v>41060</v>
      </c>
      <c r="B98" s="4">
        <v>87.43934001941119</v>
      </c>
      <c r="C98" s="4">
        <v>98.76</v>
      </c>
      <c r="D98" s="4">
        <v>81.60789388547397</v>
      </c>
      <c r="E98" s="4">
        <v>132.48</v>
      </c>
      <c r="G98" s="5">
        <f t="shared" si="38"/>
        <v>0.05489841764213099</v>
      </c>
      <c r="H98" s="5">
        <f t="shared" si="39"/>
        <v>-0.012498750124987468</v>
      </c>
      <c r="I98" s="5">
        <f t="shared" si="40"/>
        <v>-0.013025407618073137</v>
      </c>
      <c r="J98" s="5">
        <f t="shared" si="41"/>
        <v>-0.0009049773755656076</v>
      </c>
      <c r="L98" s="16">
        <f t="shared" si="42"/>
        <v>0.013724604410532748</v>
      </c>
      <c r="M98" s="16">
        <f t="shared" si="43"/>
        <v>-0.003124687531246867</v>
      </c>
      <c r="N98" s="16">
        <f t="shared" si="44"/>
        <v>-0.0013025407618073139</v>
      </c>
      <c r="O98" s="16">
        <f t="shared" si="45"/>
        <v>-0.0003619909502262431</v>
      </c>
      <c r="P98" s="17">
        <f t="shared" si="46"/>
        <v>0.008935385167252325</v>
      </c>
      <c r="R98" s="49">
        <v>0.026</v>
      </c>
      <c r="S98" s="49">
        <v>0.384</v>
      </c>
      <c r="T98" s="49">
        <v>0.263</v>
      </c>
      <c r="U98" s="49">
        <v>0.327</v>
      </c>
      <c r="W98" s="18">
        <f t="shared" si="47"/>
        <v>0.05489841764213099</v>
      </c>
      <c r="X98" s="18">
        <f t="shared" si="48"/>
        <v>0</v>
      </c>
      <c r="Y98" s="18">
        <f t="shared" si="49"/>
        <v>0</v>
      </c>
      <c r="Z98" s="18">
        <f t="shared" si="50"/>
        <v>0</v>
      </c>
      <c r="AA98" s="19">
        <f t="shared" si="51"/>
        <v>0.05489841764213099</v>
      </c>
      <c r="AC98" s="50">
        <v>0.142</v>
      </c>
      <c r="AD98" s="50">
        <v>0.349</v>
      </c>
      <c r="AE98" s="50">
        <v>0.236</v>
      </c>
      <c r="AF98" s="50">
        <v>0.273</v>
      </c>
      <c r="AH98" s="20">
        <f t="shared" si="52"/>
        <v>0.05489841764213099</v>
      </c>
      <c r="AI98" s="20">
        <f t="shared" si="53"/>
        <v>0</v>
      </c>
      <c r="AJ98" s="20">
        <f t="shared" si="54"/>
        <v>0</v>
      </c>
      <c r="AK98" s="20">
        <f t="shared" si="55"/>
        <v>0</v>
      </c>
      <c r="AL98" s="21">
        <f t="shared" si="56"/>
        <v>0.05489841764213099</v>
      </c>
    </row>
    <row r="99" spans="1:38" ht="12.75">
      <c r="A99" s="2">
        <v>41089</v>
      </c>
      <c r="B99" s="4">
        <v>88.58180669614656</v>
      </c>
      <c r="C99" s="4">
        <v>103.56</v>
      </c>
      <c r="D99" s="4">
        <v>82.24099810486419</v>
      </c>
      <c r="E99" s="4">
        <v>132.47</v>
      </c>
      <c r="G99" s="5">
        <f t="shared" si="38"/>
        <v>0.013065819989969585</v>
      </c>
      <c r="H99" s="5">
        <f t="shared" si="39"/>
        <v>0.048602673147023046</v>
      </c>
      <c r="I99" s="5">
        <f t="shared" si="40"/>
        <v>0.007757879651675514</v>
      </c>
      <c r="J99" s="5">
        <f t="shared" si="41"/>
        <v>-7.548309178739832E-05</v>
      </c>
      <c r="L99" s="16">
        <f t="shared" si="42"/>
        <v>0.003266454997492396</v>
      </c>
      <c r="M99" s="16">
        <f t="shared" si="43"/>
        <v>0.012150668286755761</v>
      </c>
      <c r="N99" s="16">
        <f t="shared" si="44"/>
        <v>0.0007757879651675515</v>
      </c>
      <c r="O99" s="16">
        <f t="shared" si="45"/>
        <v>-3.0193236714959328E-05</v>
      </c>
      <c r="P99" s="17">
        <f t="shared" si="46"/>
        <v>0.01616271801270075</v>
      </c>
      <c r="R99" s="49">
        <v>0</v>
      </c>
      <c r="S99" s="49">
        <v>0.146</v>
      </c>
      <c r="T99" s="49">
        <v>0.348</v>
      </c>
      <c r="U99" s="49">
        <v>0.506</v>
      </c>
      <c r="W99" s="18">
        <f t="shared" si="47"/>
        <v>0.0003397113197392092</v>
      </c>
      <c r="X99" s="18">
        <f t="shared" si="48"/>
        <v>0.018663426488456848</v>
      </c>
      <c r="Y99" s="18">
        <f t="shared" si="49"/>
        <v>0.0020403223483906603</v>
      </c>
      <c r="Z99" s="18">
        <f t="shared" si="50"/>
        <v>-2.468297101447925E-05</v>
      </c>
      <c r="AA99" s="19">
        <f t="shared" si="51"/>
        <v>0.02101877718557224</v>
      </c>
      <c r="AC99" s="50">
        <v>0</v>
      </c>
      <c r="AD99" s="50">
        <v>0.297</v>
      </c>
      <c r="AE99" s="50">
        <v>0.303</v>
      </c>
      <c r="AF99" s="50">
        <v>0.4</v>
      </c>
      <c r="AH99" s="20">
        <f t="shared" si="52"/>
        <v>0.0018553464385756809</v>
      </c>
      <c r="AI99" s="20">
        <f t="shared" si="53"/>
        <v>0.016962332928311043</v>
      </c>
      <c r="AJ99" s="20">
        <f t="shared" si="54"/>
        <v>0.0018308595977954212</v>
      </c>
      <c r="AK99" s="20">
        <f t="shared" si="55"/>
        <v>-2.060688405795974E-05</v>
      </c>
      <c r="AL99" s="21">
        <f t="shared" si="56"/>
        <v>0.020627932080624186</v>
      </c>
    </row>
    <row r="100" spans="1:38" ht="12.75">
      <c r="A100" s="2">
        <v>41121</v>
      </c>
      <c r="B100" s="4">
        <v>92.66785888473419</v>
      </c>
      <c r="C100" s="4">
        <v>108.25</v>
      </c>
      <c r="D100" s="4">
        <v>86.1811087628028</v>
      </c>
      <c r="E100" s="4">
        <v>134.054</v>
      </c>
      <c r="G100" s="5">
        <f t="shared" si="38"/>
        <v>0.04612744242848432</v>
      </c>
      <c r="H100" s="5">
        <f t="shared" si="39"/>
        <v>0.04528775589030509</v>
      </c>
      <c r="I100" s="5">
        <f t="shared" si="40"/>
        <v>0.04790932440915463</v>
      </c>
      <c r="J100" s="5">
        <f t="shared" si="41"/>
        <v>0.01195742432248803</v>
      </c>
      <c r="L100" s="16">
        <f t="shared" si="42"/>
        <v>0.01153186060712108</v>
      </c>
      <c r="M100" s="16">
        <f t="shared" si="43"/>
        <v>0.011321938972576273</v>
      </c>
      <c r="N100" s="16">
        <f t="shared" si="44"/>
        <v>0.004790932440915463</v>
      </c>
      <c r="O100" s="16">
        <f t="shared" si="45"/>
        <v>0.004782969728995213</v>
      </c>
      <c r="P100" s="17">
        <f t="shared" si="46"/>
        <v>0.03242770174960803</v>
      </c>
      <c r="R100" s="49">
        <v>0</v>
      </c>
      <c r="S100" s="49">
        <v>0</v>
      </c>
      <c r="T100" s="49">
        <v>0.064</v>
      </c>
      <c r="U100" s="49">
        <v>0.936</v>
      </c>
      <c r="W100" s="18">
        <f t="shared" si="47"/>
        <v>0</v>
      </c>
      <c r="X100" s="18">
        <f t="shared" si="48"/>
        <v>0.0066120123599845435</v>
      </c>
      <c r="Y100" s="18">
        <f t="shared" si="49"/>
        <v>0.01667244489438581</v>
      </c>
      <c r="Z100" s="18">
        <f t="shared" si="50"/>
        <v>0.006050456707178944</v>
      </c>
      <c r="AA100" s="19">
        <f t="shared" si="51"/>
        <v>0.029334913961549296</v>
      </c>
      <c r="AC100" s="50">
        <v>0</v>
      </c>
      <c r="AD100" s="50">
        <v>0</v>
      </c>
      <c r="AE100" s="50">
        <v>0.154</v>
      </c>
      <c r="AF100" s="50">
        <v>0.846</v>
      </c>
      <c r="AH100" s="20">
        <f t="shared" si="52"/>
        <v>0</v>
      </c>
      <c r="AI100" s="20">
        <f t="shared" si="53"/>
        <v>0.013450463499420612</v>
      </c>
      <c r="AJ100" s="20">
        <f t="shared" si="54"/>
        <v>0.014516525295973852</v>
      </c>
      <c r="AK100" s="20">
        <f t="shared" si="55"/>
        <v>0.004782969728995213</v>
      </c>
      <c r="AL100" s="21">
        <f t="shared" si="56"/>
        <v>0.03274995852438968</v>
      </c>
    </row>
    <row r="101" spans="1:38" ht="12.75">
      <c r="A101" s="2">
        <v>41152</v>
      </c>
      <c r="B101" s="4">
        <v>89.88630038960005</v>
      </c>
      <c r="C101" s="4">
        <v>108.87</v>
      </c>
      <c r="D101" s="4">
        <v>86.16522223105669</v>
      </c>
      <c r="E101" s="4">
        <v>135.25</v>
      </c>
      <c r="G101" s="5">
        <f aca="true" t="shared" si="57" ref="G101:G110">+B101/B100-1</f>
        <v>-0.03001643211152638</v>
      </c>
      <c r="H101" s="5">
        <f aca="true" t="shared" si="58" ref="H101:H110">+C101/C100-1</f>
        <v>0.005727482678983931</v>
      </c>
      <c r="I101" s="5">
        <f aca="true" t="shared" si="59" ref="I101:I110">+D101/D100-1</f>
        <v>-0.00018433891109281841</v>
      </c>
      <c r="J101" s="5">
        <f aca="true" t="shared" si="60" ref="J101:J110">+E101/E100-1</f>
        <v>0.00892177779103931</v>
      </c>
      <c r="L101" s="16">
        <f t="shared" si="42"/>
        <v>-0.007504108027881595</v>
      </c>
      <c r="M101" s="16">
        <f t="shared" si="43"/>
        <v>0.0014318706697459826</v>
      </c>
      <c r="N101" s="16">
        <f t="shared" si="44"/>
        <v>-1.843389110928184E-05</v>
      </c>
      <c r="O101" s="16">
        <f t="shared" si="45"/>
        <v>0.003568711116415724</v>
      </c>
      <c r="P101" s="17">
        <f t="shared" si="46"/>
        <v>-0.0025219601328291706</v>
      </c>
      <c r="R101" s="49">
        <v>0.248</v>
      </c>
      <c r="S101" s="49">
        <v>0.02</v>
      </c>
      <c r="T101" s="49">
        <v>0.063</v>
      </c>
      <c r="U101" s="49">
        <v>0.669</v>
      </c>
      <c r="W101" s="18">
        <f t="shared" si="47"/>
        <v>0</v>
      </c>
      <c r="X101" s="18">
        <f t="shared" si="48"/>
        <v>0</v>
      </c>
      <c r="Y101" s="18">
        <f t="shared" si="49"/>
        <v>-1.1797690309940379E-05</v>
      </c>
      <c r="Z101" s="18">
        <f t="shared" si="50"/>
        <v>0.008350784012412795</v>
      </c>
      <c r="AA101" s="19">
        <f t="shared" si="51"/>
        <v>0.008338986322102854</v>
      </c>
      <c r="AC101" s="50">
        <v>0.269</v>
      </c>
      <c r="AD101" s="50">
        <v>0.132</v>
      </c>
      <c r="AE101" s="50">
        <v>0.117</v>
      </c>
      <c r="AF101" s="50">
        <v>0.482</v>
      </c>
      <c r="AH101" s="20">
        <f t="shared" si="52"/>
        <v>0</v>
      </c>
      <c r="AI101" s="20">
        <f t="shared" si="53"/>
        <v>0</v>
      </c>
      <c r="AJ101" s="20">
        <f t="shared" si="54"/>
        <v>-2.8388192308294035E-05</v>
      </c>
      <c r="AK101" s="20">
        <f t="shared" si="55"/>
        <v>0.007547824011219255</v>
      </c>
      <c r="AL101" s="21">
        <f t="shared" si="56"/>
        <v>0.007519435818910961</v>
      </c>
    </row>
    <row r="102" spans="1:38" ht="12.75">
      <c r="A102" s="2">
        <v>41180</v>
      </c>
      <c r="B102" s="4">
        <v>89.5076611962355</v>
      </c>
      <c r="C102" s="4">
        <v>109.09</v>
      </c>
      <c r="D102" s="4">
        <v>88.58209535661507</v>
      </c>
      <c r="E102" s="4">
        <v>136.58</v>
      </c>
      <c r="G102" s="5">
        <f t="shared" si="57"/>
        <v>-0.004212423825692979</v>
      </c>
      <c r="H102" s="5">
        <f t="shared" si="58"/>
        <v>0.002020758703040304</v>
      </c>
      <c r="I102" s="5">
        <f t="shared" si="59"/>
        <v>0.028049287902692344</v>
      </c>
      <c r="J102" s="5">
        <f t="shared" si="60"/>
        <v>0.009833641404805915</v>
      </c>
      <c r="L102" s="16">
        <f aca="true" t="shared" si="61" ref="L102:L109">L$2*G102</f>
        <v>-0.0010531059564232448</v>
      </c>
      <c r="M102" s="16">
        <f aca="true" t="shared" si="62" ref="M102:M109">M$2*H102</f>
        <v>0.000505189675760076</v>
      </c>
      <c r="N102" s="16">
        <f aca="true" t="shared" si="63" ref="N102:N109">N$2*I102</f>
        <v>0.0028049287902692345</v>
      </c>
      <c r="O102" s="16">
        <f aca="true" t="shared" si="64" ref="O102:O109">O$2*J102</f>
        <v>0.003933456561922366</v>
      </c>
      <c r="P102" s="17">
        <f aca="true" t="shared" si="65" ref="P102:P109">SUM(L102:O102)</f>
        <v>0.006190469071528432</v>
      </c>
      <c r="R102" s="49">
        <v>0.04</v>
      </c>
      <c r="S102" s="49">
        <v>0.387</v>
      </c>
      <c r="T102" s="49">
        <v>0.261</v>
      </c>
      <c r="U102" s="49">
        <v>0.312</v>
      </c>
      <c r="W102" s="18">
        <f aca="true" t="shared" si="66" ref="W102:W110">+R101*G102</f>
        <v>-0.001044681108771859</v>
      </c>
      <c r="X102" s="18">
        <f aca="true" t="shared" si="67" ref="X102:X110">+S101*H102</f>
        <v>4.0415174060806084E-05</v>
      </c>
      <c r="Y102" s="18">
        <f aca="true" t="shared" si="68" ref="Y102:Y110">+T101*I102</f>
        <v>0.0017671051378696176</v>
      </c>
      <c r="Z102" s="18">
        <f aca="true" t="shared" si="69" ref="Z102:Z110">+U101*J102</f>
        <v>0.006578706099815157</v>
      </c>
      <c r="AA102" s="19">
        <f aca="true" t="shared" si="70" ref="AA102:AA110">SUM(W102:Z102)</f>
        <v>0.007341545302973722</v>
      </c>
      <c r="AC102" s="50">
        <v>0.202</v>
      </c>
      <c r="AD102" s="50">
        <v>0.333</v>
      </c>
      <c r="AE102" s="50">
        <v>0.223</v>
      </c>
      <c r="AF102" s="50">
        <v>0.242</v>
      </c>
      <c r="AH102" s="20">
        <f aca="true" t="shared" si="71" ref="AH102:AH110">+AC101*G102</f>
        <v>-0.0011331420091114115</v>
      </c>
      <c r="AI102" s="20">
        <f aca="true" t="shared" si="72" ref="AI102:AI110">+AD101*H102</f>
        <v>0.0002667401488013201</v>
      </c>
      <c r="AJ102" s="20">
        <f aca="true" t="shared" si="73" ref="AJ102:AJ110">+AE101*I102</f>
        <v>0.003281766684615004</v>
      </c>
      <c r="AK102" s="20">
        <f aca="true" t="shared" si="74" ref="AK102:AK110">+AF101*J102</f>
        <v>0.004739815157116451</v>
      </c>
      <c r="AL102" s="21">
        <f aca="true" t="shared" si="75" ref="AL102:AL110">SUM(AH102:AK102)</f>
        <v>0.007155179981421364</v>
      </c>
    </row>
    <row r="103" spans="1:38" ht="12.75">
      <c r="A103" s="2">
        <v>41213</v>
      </c>
      <c r="B103" s="4">
        <v>88.75684852226252</v>
      </c>
      <c r="C103" s="4">
        <v>108.1</v>
      </c>
      <c r="D103" s="4">
        <v>88.27841654448646</v>
      </c>
      <c r="E103" s="4">
        <v>137.28</v>
      </c>
      <c r="G103" s="5">
        <f t="shared" si="57"/>
        <v>-0.008388250390398588</v>
      </c>
      <c r="H103" s="5">
        <f t="shared" si="58"/>
        <v>-0.009075075625630258</v>
      </c>
      <c r="I103" s="5">
        <f t="shared" si="59"/>
        <v>-0.0034282188844828587</v>
      </c>
      <c r="J103" s="5">
        <f t="shared" si="60"/>
        <v>0.005125201347195629</v>
      </c>
      <c r="L103" s="16">
        <f t="shared" si="61"/>
        <v>-0.002097062597599647</v>
      </c>
      <c r="M103" s="16">
        <f t="shared" si="62"/>
        <v>-0.0022687689064075645</v>
      </c>
      <c r="N103" s="16">
        <f t="shared" si="63"/>
        <v>-0.0003428218884482859</v>
      </c>
      <c r="O103" s="16">
        <f t="shared" si="64"/>
        <v>0.0020500805388782516</v>
      </c>
      <c r="P103" s="17">
        <f t="shared" si="65"/>
        <v>-0.0026585728535772454</v>
      </c>
      <c r="R103" s="49">
        <v>0.317</v>
      </c>
      <c r="S103" s="49">
        <v>0.292</v>
      </c>
      <c r="T103" s="49">
        <v>0.252</v>
      </c>
      <c r="U103" s="49">
        <v>0.139</v>
      </c>
      <c r="W103" s="18">
        <f t="shared" si="66"/>
        <v>-0.00033553001561594355</v>
      </c>
      <c r="X103" s="18">
        <f t="shared" si="67"/>
        <v>-0.00351205426711891</v>
      </c>
      <c r="Y103" s="18">
        <f t="shared" si="68"/>
        <v>-0.0008947651288500262</v>
      </c>
      <c r="Z103" s="18">
        <f t="shared" si="69"/>
        <v>0.0015990628203250363</v>
      </c>
      <c r="AA103" s="19">
        <f t="shared" si="70"/>
        <v>-0.0031432865912598435</v>
      </c>
      <c r="AC103" s="50">
        <v>0.296</v>
      </c>
      <c r="AD103" s="50">
        <v>0.262</v>
      </c>
      <c r="AE103" s="50">
        <v>0.442</v>
      </c>
      <c r="AF103" s="50">
        <v>0</v>
      </c>
      <c r="AH103" s="20">
        <f t="shared" si="71"/>
        <v>-0.001694426578860515</v>
      </c>
      <c r="AI103" s="20">
        <f t="shared" si="72"/>
        <v>-0.003022000183334876</v>
      </c>
      <c r="AJ103" s="20">
        <f t="shared" si="73"/>
        <v>-0.0007644928112396775</v>
      </c>
      <c r="AK103" s="20">
        <f t="shared" si="74"/>
        <v>0.0012402987260213421</v>
      </c>
      <c r="AL103" s="21">
        <f t="shared" si="75"/>
        <v>-0.0042406208474137265</v>
      </c>
    </row>
    <row r="104" spans="1:38" ht="12.75">
      <c r="A104" s="2">
        <v>41243</v>
      </c>
      <c r="B104" s="4">
        <v>88.9188356691822</v>
      </c>
      <c r="C104" s="4">
        <v>109.82</v>
      </c>
      <c r="D104" s="4">
        <v>88.08717079932235</v>
      </c>
      <c r="E104" s="4">
        <v>138.49</v>
      </c>
      <c r="G104" s="5">
        <f t="shared" si="57"/>
        <v>0.0018250664553400853</v>
      </c>
      <c r="H104" s="5">
        <f t="shared" si="58"/>
        <v>0.015911193339500418</v>
      </c>
      <c r="I104" s="5">
        <f t="shared" si="59"/>
        <v>-0.002166393017116852</v>
      </c>
      <c r="J104" s="5">
        <f t="shared" si="60"/>
        <v>0.008814102564102644</v>
      </c>
      <c r="L104" s="16">
        <f t="shared" si="61"/>
        <v>0.0004562666138350213</v>
      </c>
      <c r="M104" s="16">
        <f t="shared" si="62"/>
        <v>0.0039777983348751045</v>
      </c>
      <c r="N104" s="16">
        <f t="shared" si="63"/>
        <v>-0.00021663930171168523</v>
      </c>
      <c r="O104" s="16">
        <f t="shared" si="64"/>
        <v>0.003525641025641058</v>
      </c>
      <c r="P104" s="17">
        <f t="shared" si="65"/>
        <v>0.007743066672639498</v>
      </c>
      <c r="R104" s="49">
        <v>0.394</v>
      </c>
      <c r="S104" s="49">
        <v>0.378</v>
      </c>
      <c r="T104" s="49">
        <v>0.2</v>
      </c>
      <c r="U104" s="49">
        <v>0.028</v>
      </c>
      <c r="W104" s="18">
        <f t="shared" si="66"/>
        <v>0.000578546066342807</v>
      </c>
      <c r="X104" s="18">
        <f t="shared" si="67"/>
        <v>0.004646068455134122</v>
      </c>
      <c r="Y104" s="18">
        <f t="shared" si="68"/>
        <v>-0.0005459310403134467</v>
      </c>
      <c r="Z104" s="18">
        <f t="shared" si="69"/>
        <v>0.0012251602564102677</v>
      </c>
      <c r="AA104" s="19">
        <f t="shared" si="70"/>
        <v>0.00590384373757375</v>
      </c>
      <c r="AC104" s="50">
        <v>0</v>
      </c>
      <c r="AD104" s="50">
        <v>1</v>
      </c>
      <c r="AE104" s="50">
        <v>0</v>
      </c>
      <c r="AF104" s="50">
        <v>0</v>
      </c>
      <c r="AH104" s="20">
        <f t="shared" si="71"/>
        <v>0.0005402196707806653</v>
      </c>
      <c r="AI104" s="20">
        <f t="shared" si="72"/>
        <v>0.004168732654949109</v>
      </c>
      <c r="AJ104" s="20">
        <f t="shared" si="73"/>
        <v>-0.0009575457135656487</v>
      </c>
      <c r="AK104" s="20">
        <f t="shared" si="74"/>
        <v>0</v>
      </c>
      <c r="AL104" s="21">
        <f t="shared" si="75"/>
        <v>0.003751406612164126</v>
      </c>
    </row>
    <row r="105" spans="1:38" ht="12.75">
      <c r="A105" s="2">
        <v>41271</v>
      </c>
      <c r="B105" s="4">
        <v>85.75104048429814</v>
      </c>
      <c r="C105" s="4">
        <v>109.37</v>
      </c>
      <c r="D105" s="4">
        <v>88.85357548240637</v>
      </c>
      <c r="E105" s="4">
        <v>139.1</v>
      </c>
      <c r="G105" s="5">
        <f t="shared" si="57"/>
        <v>-0.03562569348826916</v>
      </c>
      <c r="H105" s="5">
        <f t="shared" si="58"/>
        <v>-0.004097614277909223</v>
      </c>
      <c r="I105" s="5">
        <f t="shared" si="59"/>
        <v>0.00870052558311829</v>
      </c>
      <c r="J105" s="5">
        <f t="shared" si="60"/>
        <v>0.004404650155245715</v>
      </c>
      <c r="L105" s="16">
        <f t="shared" si="61"/>
        <v>-0.00890642337206729</v>
      </c>
      <c r="M105" s="16">
        <f t="shared" si="62"/>
        <v>-0.0010244035694773057</v>
      </c>
      <c r="N105" s="16">
        <f t="shared" si="63"/>
        <v>0.0008700525583118291</v>
      </c>
      <c r="O105" s="16">
        <f t="shared" si="64"/>
        <v>0.0017618600620982862</v>
      </c>
      <c r="P105" s="17">
        <f t="shared" si="65"/>
        <v>-0.007298914321134481</v>
      </c>
      <c r="R105" s="49">
        <v>0.269</v>
      </c>
      <c r="S105" s="49">
        <v>0.179</v>
      </c>
      <c r="T105" s="49">
        <v>0.232</v>
      </c>
      <c r="U105" s="49">
        <v>0.32</v>
      </c>
      <c r="W105" s="18">
        <f t="shared" si="66"/>
        <v>-0.01403652323437805</v>
      </c>
      <c r="X105" s="18">
        <f t="shared" si="67"/>
        <v>-0.0015488981970496862</v>
      </c>
      <c r="Y105" s="18">
        <f t="shared" si="68"/>
        <v>0.0017401051166236583</v>
      </c>
      <c r="Z105" s="18">
        <f t="shared" si="69"/>
        <v>0.00012333020434688002</v>
      </c>
      <c r="AA105" s="19">
        <f t="shared" si="70"/>
        <v>-0.0137219861104572</v>
      </c>
      <c r="AC105" s="50">
        <v>0.309</v>
      </c>
      <c r="AD105" s="50">
        <v>0.335</v>
      </c>
      <c r="AE105" s="50">
        <v>0.191</v>
      </c>
      <c r="AF105" s="50">
        <v>0.165</v>
      </c>
      <c r="AH105" s="20">
        <f t="shared" si="71"/>
        <v>0</v>
      </c>
      <c r="AI105" s="20">
        <f t="shared" si="72"/>
        <v>-0.004097614277909223</v>
      </c>
      <c r="AJ105" s="20">
        <f t="shared" si="73"/>
        <v>0</v>
      </c>
      <c r="AK105" s="20">
        <f t="shared" si="74"/>
        <v>0</v>
      </c>
      <c r="AL105" s="21">
        <f t="shared" si="75"/>
        <v>-0.004097614277909223</v>
      </c>
    </row>
    <row r="106" spans="1:38" ht="12.75">
      <c r="A106" s="2">
        <v>41305</v>
      </c>
      <c r="B106" s="4">
        <v>87.88</v>
      </c>
      <c r="C106" s="4">
        <v>110.71</v>
      </c>
      <c r="D106" s="4">
        <v>86.01</v>
      </c>
      <c r="E106" s="4">
        <v>138.26</v>
      </c>
      <c r="G106" s="5">
        <f t="shared" si="57"/>
        <v>0.02482721496646656</v>
      </c>
      <c r="H106" s="5">
        <f t="shared" si="58"/>
        <v>0.012251988662338675</v>
      </c>
      <c r="I106" s="5">
        <f t="shared" si="59"/>
        <v>-0.03200293817066946</v>
      </c>
      <c r="J106" s="5">
        <f t="shared" si="60"/>
        <v>-0.0060388209920920755</v>
      </c>
      <c r="L106" s="16">
        <f t="shared" si="61"/>
        <v>0.00620680374161664</v>
      </c>
      <c r="M106" s="16">
        <f t="shared" si="62"/>
        <v>0.003062997165584669</v>
      </c>
      <c r="N106" s="16">
        <f t="shared" si="63"/>
        <v>-0.003200293817066946</v>
      </c>
      <c r="O106" s="16">
        <f t="shared" si="64"/>
        <v>-0.0024155283968368304</v>
      </c>
      <c r="P106" s="17">
        <f t="shared" si="65"/>
        <v>0.0036539786932975322</v>
      </c>
      <c r="R106" s="49">
        <v>0.465</v>
      </c>
      <c r="S106" s="49">
        <v>0.222</v>
      </c>
      <c r="T106" s="49">
        <v>0.241</v>
      </c>
      <c r="U106" s="49">
        <v>0.072</v>
      </c>
      <c r="W106" s="18">
        <f t="shared" si="66"/>
        <v>0.006678520825979505</v>
      </c>
      <c r="X106" s="18">
        <f t="shared" si="67"/>
        <v>0.002193105970558623</v>
      </c>
      <c r="Y106" s="18">
        <f t="shared" si="68"/>
        <v>-0.007424681655595315</v>
      </c>
      <c r="Z106" s="18">
        <f t="shared" si="69"/>
        <v>-0.001932422717469464</v>
      </c>
      <c r="AA106" s="19">
        <f t="shared" si="70"/>
        <v>-0.0004854775765266513</v>
      </c>
      <c r="AC106" s="50">
        <v>0.637</v>
      </c>
      <c r="AD106" s="50">
        <v>0.01</v>
      </c>
      <c r="AE106" s="50">
        <v>0.353</v>
      </c>
      <c r="AF106" s="50">
        <v>0</v>
      </c>
      <c r="AH106" s="20">
        <f t="shared" si="71"/>
        <v>0.007671609424638167</v>
      </c>
      <c r="AI106" s="20">
        <f t="shared" si="72"/>
        <v>0.004104416201883457</v>
      </c>
      <c r="AJ106" s="20">
        <f t="shared" si="73"/>
        <v>-0.006112561190597867</v>
      </c>
      <c r="AK106" s="20">
        <f t="shared" si="74"/>
        <v>-0.0009964054636951924</v>
      </c>
      <c r="AL106" s="21">
        <f t="shared" si="75"/>
        <v>0.004667058972228564</v>
      </c>
    </row>
    <row r="107" spans="1:38" ht="12.75">
      <c r="A107" s="2">
        <v>41333</v>
      </c>
      <c r="B107" s="4">
        <v>93.65</v>
      </c>
      <c r="C107" s="4">
        <v>113.19</v>
      </c>
      <c r="D107" s="4">
        <v>88.47</v>
      </c>
      <c r="E107" s="4">
        <v>138.91</v>
      </c>
      <c r="G107" s="5">
        <f t="shared" si="57"/>
        <v>0.06565771506599916</v>
      </c>
      <c r="H107" s="5">
        <f t="shared" si="58"/>
        <v>0.022400867130340618</v>
      </c>
      <c r="I107" s="5">
        <f t="shared" si="59"/>
        <v>0.028601325427275892</v>
      </c>
      <c r="J107" s="5">
        <f t="shared" si="60"/>
        <v>0.004701287429480727</v>
      </c>
      <c r="L107" s="16">
        <f t="shared" si="61"/>
        <v>0.01641442876649979</v>
      </c>
      <c r="M107" s="16">
        <f t="shared" si="62"/>
        <v>0.0056002167825851545</v>
      </c>
      <c r="N107" s="16">
        <f t="shared" si="63"/>
        <v>0.0028601325427275895</v>
      </c>
      <c r="O107" s="16">
        <f t="shared" si="64"/>
        <v>0.001880514971792291</v>
      </c>
      <c r="P107" s="17">
        <f t="shared" si="65"/>
        <v>0.026755293063604826</v>
      </c>
      <c r="R107" s="49">
        <v>0.065</v>
      </c>
      <c r="S107" s="49">
        <v>0.38</v>
      </c>
      <c r="T107" s="49">
        <v>0.238</v>
      </c>
      <c r="U107" s="49">
        <v>0.317</v>
      </c>
      <c r="W107" s="18">
        <f t="shared" si="66"/>
        <v>0.03053083750568961</v>
      </c>
      <c r="X107" s="18">
        <f t="shared" si="67"/>
        <v>0.0049729925029356175</v>
      </c>
      <c r="Y107" s="18">
        <f t="shared" si="68"/>
        <v>0.00689291942797349</v>
      </c>
      <c r="Z107" s="18">
        <f t="shared" si="69"/>
        <v>0.0003384926949226123</v>
      </c>
      <c r="AA107" s="19">
        <f t="shared" si="70"/>
        <v>0.04273524213152133</v>
      </c>
      <c r="AC107" s="50">
        <v>0.19</v>
      </c>
      <c r="AD107" s="50">
        <v>0.338</v>
      </c>
      <c r="AE107" s="50">
        <v>0.217</v>
      </c>
      <c r="AF107" s="50">
        <v>0.255</v>
      </c>
      <c r="AH107" s="20">
        <f t="shared" si="71"/>
        <v>0.04182396449704146</v>
      </c>
      <c r="AI107" s="20">
        <f t="shared" si="72"/>
        <v>0.0002240086713034062</v>
      </c>
      <c r="AJ107" s="20">
        <f t="shared" si="73"/>
        <v>0.01009626787582839</v>
      </c>
      <c r="AK107" s="20">
        <f t="shared" si="74"/>
        <v>0</v>
      </c>
      <c r="AL107" s="21">
        <f t="shared" si="75"/>
        <v>0.052144241044173256</v>
      </c>
    </row>
    <row r="108" spans="1:38" ht="12.75">
      <c r="A108" s="2">
        <v>41361</v>
      </c>
      <c r="B108" s="4">
        <v>99.96</v>
      </c>
      <c r="C108" s="4">
        <v>118.52</v>
      </c>
      <c r="D108" s="4">
        <v>90.08</v>
      </c>
      <c r="E108" s="4">
        <v>139.27</v>
      </c>
      <c r="G108" s="5">
        <f t="shared" si="57"/>
        <v>0.06737853710624653</v>
      </c>
      <c r="H108" s="5">
        <f t="shared" si="58"/>
        <v>0.04708896545631247</v>
      </c>
      <c r="I108" s="5">
        <f t="shared" si="59"/>
        <v>0.018198259296936747</v>
      </c>
      <c r="J108" s="5">
        <f t="shared" si="60"/>
        <v>0.002591606075876607</v>
      </c>
      <c r="L108" s="16">
        <f t="shared" si="61"/>
        <v>0.016844634276561632</v>
      </c>
      <c r="M108" s="16">
        <f t="shared" si="62"/>
        <v>0.011772241364078118</v>
      </c>
      <c r="N108" s="16">
        <f t="shared" si="63"/>
        <v>0.0018198259296936749</v>
      </c>
      <c r="O108" s="16">
        <f t="shared" si="64"/>
        <v>0.0010366424303506429</v>
      </c>
      <c r="P108" s="17">
        <f t="shared" si="65"/>
        <v>0.031473344000684064</v>
      </c>
      <c r="R108" s="49">
        <v>0</v>
      </c>
      <c r="S108" s="49">
        <v>0</v>
      </c>
      <c r="T108" s="49">
        <v>0.379</v>
      </c>
      <c r="U108" s="49">
        <v>0.621</v>
      </c>
      <c r="W108" s="18">
        <f t="shared" si="66"/>
        <v>0.004379604911906024</v>
      </c>
      <c r="X108" s="18">
        <f t="shared" si="67"/>
        <v>0.01789380687339874</v>
      </c>
      <c r="Y108" s="18">
        <f t="shared" si="68"/>
        <v>0.004331185712670946</v>
      </c>
      <c r="Z108" s="18">
        <f t="shared" si="69"/>
        <v>0.0008215391260528844</v>
      </c>
      <c r="AA108" s="19">
        <f t="shared" si="70"/>
        <v>0.027426136624028593</v>
      </c>
      <c r="AC108" s="50">
        <v>0</v>
      </c>
      <c r="AD108" s="50">
        <v>0.09</v>
      </c>
      <c r="AE108" s="50">
        <v>0.358</v>
      </c>
      <c r="AF108" s="50">
        <v>0.552</v>
      </c>
      <c r="AH108" s="20">
        <f t="shared" si="71"/>
        <v>0.012801922050186841</v>
      </c>
      <c r="AI108" s="20">
        <f t="shared" si="72"/>
        <v>0.015916070324233617</v>
      </c>
      <c r="AJ108" s="20">
        <f t="shared" si="73"/>
        <v>0.003949022267435274</v>
      </c>
      <c r="AK108" s="20">
        <f t="shared" si="74"/>
        <v>0.0006608595493485347</v>
      </c>
      <c r="AL108" s="21">
        <f t="shared" si="75"/>
        <v>0.03332787419120426</v>
      </c>
    </row>
    <row r="109" spans="1:38" ht="12.75">
      <c r="A109" s="2">
        <v>41394</v>
      </c>
      <c r="B109" s="4">
        <v>99.52</v>
      </c>
      <c r="C109" s="4">
        <v>120.43</v>
      </c>
      <c r="D109" s="4">
        <v>92.64</v>
      </c>
      <c r="E109" s="4">
        <v>140.66</v>
      </c>
      <c r="G109" s="5">
        <f t="shared" si="57"/>
        <v>-0.004401760704281665</v>
      </c>
      <c r="H109" s="5">
        <f t="shared" si="58"/>
        <v>0.016115423557205633</v>
      </c>
      <c r="I109" s="5">
        <f t="shared" si="59"/>
        <v>0.02841918294849033</v>
      </c>
      <c r="J109" s="5">
        <f t="shared" si="60"/>
        <v>0.009980613197386301</v>
      </c>
      <c r="L109" s="16">
        <f t="shared" si="61"/>
        <v>-0.0011004401760704163</v>
      </c>
      <c r="M109" s="16">
        <f t="shared" si="62"/>
        <v>0.004028855889301408</v>
      </c>
      <c r="N109" s="16">
        <f t="shared" si="63"/>
        <v>0.002841918294849033</v>
      </c>
      <c r="O109" s="16">
        <f t="shared" si="64"/>
        <v>0.00399224527895452</v>
      </c>
      <c r="P109" s="17">
        <f t="shared" si="65"/>
        <v>0.009762579287034546</v>
      </c>
      <c r="R109" s="49">
        <v>0</v>
      </c>
      <c r="S109" s="49">
        <v>0.245</v>
      </c>
      <c r="T109" s="49">
        <v>0.112</v>
      </c>
      <c r="U109" s="49">
        <v>0.643</v>
      </c>
      <c r="W109" s="18">
        <f t="shared" si="66"/>
        <v>0</v>
      </c>
      <c r="X109" s="18">
        <f t="shared" si="67"/>
        <v>0</v>
      </c>
      <c r="Y109" s="18">
        <f t="shared" si="68"/>
        <v>0.010770870337477834</v>
      </c>
      <c r="Z109" s="18">
        <f t="shared" si="69"/>
        <v>0.006197960795576893</v>
      </c>
      <c r="AA109" s="19">
        <f t="shared" si="70"/>
        <v>0.016968831133054727</v>
      </c>
      <c r="AC109" s="50">
        <v>0</v>
      </c>
      <c r="AD109" s="50">
        <v>0.324</v>
      </c>
      <c r="AE109" s="50">
        <v>0.178</v>
      </c>
      <c r="AF109" s="50">
        <v>0.498</v>
      </c>
      <c r="AH109" s="20">
        <f t="shared" si="71"/>
        <v>0</v>
      </c>
      <c r="AI109" s="20">
        <f t="shared" si="72"/>
        <v>0.001450388120148507</v>
      </c>
      <c r="AJ109" s="20">
        <f t="shared" si="73"/>
        <v>0.010174067495559538</v>
      </c>
      <c r="AK109" s="20">
        <f t="shared" si="74"/>
        <v>0.005509298484957239</v>
      </c>
      <c r="AL109" s="21">
        <f t="shared" si="75"/>
        <v>0.017133754100665283</v>
      </c>
    </row>
    <row r="110" spans="1:38" ht="12.75">
      <c r="A110" s="2">
        <v>41425</v>
      </c>
      <c r="B110" s="4">
        <v>100.43</v>
      </c>
      <c r="C110" s="4">
        <v>120.58</v>
      </c>
      <c r="D110" s="4">
        <v>91.38</v>
      </c>
      <c r="E110" s="4">
        <v>140.31</v>
      </c>
      <c r="G110" s="5">
        <f t="shared" si="57"/>
        <v>0.00914389067524124</v>
      </c>
      <c r="H110" s="5">
        <f t="shared" si="58"/>
        <v>0.0012455368263721844</v>
      </c>
      <c r="I110" s="5">
        <f t="shared" si="59"/>
        <v>-0.0136010362694301</v>
      </c>
      <c r="J110" s="5">
        <f t="shared" si="60"/>
        <v>-0.002488269586236269</v>
      </c>
      <c r="L110" s="16">
        <f aca="true" t="shared" si="76" ref="L110:O113">L$2*G110</f>
        <v>0.00228597266881031</v>
      </c>
      <c r="M110" s="16">
        <f t="shared" si="76"/>
        <v>0.0003113842065930461</v>
      </c>
      <c r="N110" s="16">
        <f t="shared" si="76"/>
        <v>-0.0013601036269430102</v>
      </c>
      <c r="O110" s="16">
        <f t="shared" si="76"/>
        <v>-0.0009953078344945077</v>
      </c>
      <c r="P110" s="17">
        <f aca="true" t="shared" si="77" ref="P110:P115">SUM(L110:O110)</f>
        <v>0.0002419454139658381</v>
      </c>
      <c r="R110" s="49">
        <v>0.129</v>
      </c>
      <c r="S110" s="49">
        <v>0.234</v>
      </c>
      <c r="T110" s="49">
        <v>0</v>
      </c>
      <c r="U110" s="49">
        <v>0.637</v>
      </c>
      <c r="W110" s="18">
        <f t="shared" si="66"/>
        <v>0</v>
      </c>
      <c r="X110" s="18">
        <f t="shared" si="67"/>
        <v>0.00030515652246118516</v>
      </c>
      <c r="Y110" s="18">
        <f t="shared" si="68"/>
        <v>-0.0015233160621761711</v>
      </c>
      <c r="Z110" s="18">
        <f t="shared" si="69"/>
        <v>-0.001599957343949921</v>
      </c>
      <c r="AA110" s="19">
        <f t="shared" si="70"/>
        <v>-0.0028181168836649067</v>
      </c>
      <c r="AC110" s="50">
        <v>0.23</v>
      </c>
      <c r="AD110" s="50">
        <v>0.252</v>
      </c>
      <c r="AE110" s="50">
        <v>0</v>
      </c>
      <c r="AF110" s="50">
        <v>0.518</v>
      </c>
      <c r="AH110" s="20">
        <f t="shared" si="71"/>
        <v>0</v>
      </c>
      <c r="AI110" s="20">
        <f t="shared" si="72"/>
        <v>0.00040355393174458775</v>
      </c>
      <c r="AJ110" s="20">
        <f t="shared" si="73"/>
        <v>-0.0024209844559585575</v>
      </c>
      <c r="AK110" s="20">
        <f t="shared" si="74"/>
        <v>-0.001239158253945662</v>
      </c>
      <c r="AL110" s="21">
        <f t="shared" si="75"/>
        <v>-0.0032565887781596317</v>
      </c>
    </row>
    <row r="111" spans="1:38" ht="12.75">
      <c r="A111" s="2">
        <v>41455</v>
      </c>
      <c r="B111" s="4">
        <v>98.72</v>
      </c>
      <c r="C111" s="4">
        <v>116.73</v>
      </c>
      <c r="D111" s="4">
        <v>87.66</v>
      </c>
      <c r="E111" s="36">
        <v>138.79</v>
      </c>
      <c r="G111" s="5">
        <f aca="true" t="shared" si="78" ref="G111:J113">+B111/B110-1</f>
        <v>-0.01702678482525155</v>
      </c>
      <c r="H111" s="5">
        <f t="shared" si="78"/>
        <v>-0.03192900978603408</v>
      </c>
      <c r="I111" s="5">
        <f t="shared" si="78"/>
        <v>-0.04070912672357185</v>
      </c>
      <c r="J111" s="5">
        <f t="shared" si="78"/>
        <v>-0.010833155156439345</v>
      </c>
      <c r="L111" s="16">
        <f t="shared" si="76"/>
        <v>-0.004256696206312888</v>
      </c>
      <c r="M111" s="16">
        <f t="shared" si="76"/>
        <v>-0.00798225244650852</v>
      </c>
      <c r="N111" s="16">
        <f t="shared" si="76"/>
        <v>-0.004070912672357186</v>
      </c>
      <c r="O111" s="16">
        <f t="shared" si="76"/>
        <v>-0.004333262062575738</v>
      </c>
      <c r="P111" s="17">
        <f t="shared" si="77"/>
        <v>-0.02064312338775433</v>
      </c>
      <c r="R111" s="49">
        <v>0</v>
      </c>
      <c r="S111" s="49">
        <v>0.06</v>
      </c>
      <c r="T111" s="49">
        <v>0</v>
      </c>
      <c r="U111" s="49">
        <v>0.94</v>
      </c>
      <c r="W111" s="18">
        <f aca="true" t="shared" si="79" ref="W111:Z113">+R110*G111</f>
        <v>-0.0021964552424574503</v>
      </c>
      <c r="X111" s="18">
        <f t="shared" si="79"/>
        <v>-0.007471388289931975</v>
      </c>
      <c r="Y111" s="18">
        <f t="shared" si="79"/>
        <v>0</v>
      </c>
      <c r="Z111" s="18">
        <f t="shared" si="79"/>
        <v>-0.006900719834651863</v>
      </c>
      <c r="AA111" s="19">
        <f aca="true" t="shared" si="80" ref="AA111:AA116">SUM(W111:Z111)</f>
        <v>-0.016568563367041288</v>
      </c>
      <c r="AC111" s="50">
        <v>0</v>
      </c>
      <c r="AD111" s="50">
        <v>0.134</v>
      </c>
      <c r="AE111" s="50">
        <v>0</v>
      </c>
      <c r="AF111" s="50">
        <v>0.866</v>
      </c>
      <c r="AH111" s="20">
        <f aca="true" t="shared" si="81" ref="AH111:AK113">+AC110*G111</f>
        <v>-0.003916160509807857</v>
      </c>
      <c r="AI111" s="20">
        <f t="shared" si="81"/>
        <v>-0.008046110466080588</v>
      </c>
      <c r="AJ111" s="20">
        <f t="shared" si="81"/>
        <v>0</v>
      </c>
      <c r="AK111" s="20">
        <f t="shared" si="81"/>
        <v>-0.005611574371035581</v>
      </c>
      <c r="AL111" s="21">
        <f aca="true" t="shared" si="82" ref="AL111:AL116">SUM(AH111:AK111)</f>
        <v>-0.017573845346924025</v>
      </c>
    </row>
    <row r="112" spans="1:38" ht="12.75">
      <c r="A112" s="2">
        <v>41486</v>
      </c>
      <c r="B112" s="4">
        <v>100.88</v>
      </c>
      <c r="C112" s="4">
        <v>120.55</v>
      </c>
      <c r="D112" s="4">
        <v>87.46</v>
      </c>
      <c r="E112" s="36">
        <v>139.85</v>
      </c>
      <c r="G112" s="5">
        <f t="shared" si="78"/>
        <v>0.021880064829821633</v>
      </c>
      <c r="H112" s="5">
        <f t="shared" si="78"/>
        <v>0.032725092092863894</v>
      </c>
      <c r="I112" s="5">
        <f t="shared" si="78"/>
        <v>-0.0022815423226101306</v>
      </c>
      <c r="J112" s="5">
        <f t="shared" si="78"/>
        <v>0.007637437855753326</v>
      </c>
      <c r="L112" s="16">
        <f t="shared" si="76"/>
        <v>0.005470016207455408</v>
      </c>
      <c r="M112" s="16">
        <f t="shared" si="76"/>
        <v>0.008181273023215974</v>
      </c>
      <c r="N112" s="16">
        <f t="shared" si="76"/>
        <v>-0.00022815423226101307</v>
      </c>
      <c r="O112" s="16">
        <f t="shared" si="76"/>
        <v>0.0030549751423013306</v>
      </c>
      <c r="P112" s="17">
        <f t="shared" si="77"/>
        <v>0.0164781101407117</v>
      </c>
      <c r="R112" s="49">
        <v>0</v>
      </c>
      <c r="S112" s="49">
        <v>0.257</v>
      </c>
      <c r="T112" s="49">
        <v>0.007</v>
      </c>
      <c r="U112" s="49">
        <v>0.736</v>
      </c>
      <c r="W112" s="18">
        <f t="shared" si="79"/>
        <v>0</v>
      </c>
      <c r="X112" s="18">
        <f t="shared" si="79"/>
        <v>0.0019635055255718334</v>
      </c>
      <c r="Y112" s="18">
        <f t="shared" si="79"/>
        <v>0</v>
      </c>
      <c r="Z112" s="18">
        <f t="shared" si="79"/>
        <v>0.007179191584408127</v>
      </c>
      <c r="AA112" s="19">
        <f t="shared" si="80"/>
        <v>0.009142697109979961</v>
      </c>
      <c r="AC112" s="50">
        <v>0</v>
      </c>
      <c r="AD112" s="50">
        <v>0.298</v>
      </c>
      <c r="AE112" s="50">
        <v>0.053</v>
      </c>
      <c r="AF112" s="50">
        <v>0.649</v>
      </c>
      <c r="AH112" s="20">
        <f t="shared" si="81"/>
        <v>0</v>
      </c>
      <c r="AI112" s="20">
        <f t="shared" si="81"/>
        <v>0.004385162340443762</v>
      </c>
      <c r="AJ112" s="20">
        <f t="shared" si="81"/>
        <v>0</v>
      </c>
      <c r="AK112" s="20">
        <f t="shared" si="81"/>
        <v>0.00661402118308238</v>
      </c>
      <c r="AL112" s="21">
        <f t="shared" si="82"/>
        <v>0.010999183523526142</v>
      </c>
    </row>
    <row r="113" spans="1:38" ht="12.75">
      <c r="A113" s="2">
        <v>41516</v>
      </c>
      <c r="B113" s="4">
        <v>98.18</v>
      </c>
      <c r="C113" s="4">
        <v>119.58</v>
      </c>
      <c r="D113" s="4">
        <v>83.67</v>
      </c>
      <c r="E113" s="4">
        <v>139.56</v>
      </c>
      <c r="G113" s="5">
        <f t="shared" si="78"/>
        <v>-0.026764472640761205</v>
      </c>
      <c r="H113" s="5">
        <f t="shared" si="78"/>
        <v>-0.008046453753629224</v>
      </c>
      <c r="I113" s="5">
        <f t="shared" si="78"/>
        <v>-0.04333409558655377</v>
      </c>
      <c r="J113" s="5">
        <f t="shared" si="78"/>
        <v>-0.0020736503396495687</v>
      </c>
      <c r="L113" s="16">
        <f t="shared" si="76"/>
        <v>-0.006691118160190301</v>
      </c>
      <c r="M113" s="16">
        <f t="shared" si="76"/>
        <v>-0.002011613438407306</v>
      </c>
      <c r="N113" s="16">
        <f t="shared" si="76"/>
        <v>-0.004333409558655377</v>
      </c>
      <c r="O113" s="16">
        <f t="shared" si="76"/>
        <v>-0.0008294601358598275</v>
      </c>
      <c r="P113" s="17">
        <f t="shared" si="77"/>
        <v>-0.013865601293112812</v>
      </c>
      <c r="R113" s="49">
        <v>0.25</v>
      </c>
      <c r="S113" s="49">
        <v>0.396</v>
      </c>
      <c r="T113" s="49">
        <v>0.02</v>
      </c>
      <c r="U113" s="49">
        <v>0.334</v>
      </c>
      <c r="W113" s="18">
        <f t="shared" si="79"/>
        <v>0</v>
      </c>
      <c r="X113" s="18">
        <f t="shared" si="79"/>
        <v>-0.0020679386146827106</v>
      </c>
      <c r="Y113" s="18">
        <f t="shared" si="79"/>
        <v>-0.0003033386691058764</v>
      </c>
      <c r="Z113" s="18">
        <f t="shared" si="79"/>
        <v>-0.0015262066499820825</v>
      </c>
      <c r="AA113" s="19">
        <f t="shared" si="80"/>
        <v>-0.0038974839337706695</v>
      </c>
      <c r="AC113" s="50">
        <v>0.261</v>
      </c>
      <c r="AD113" s="50">
        <v>0.374</v>
      </c>
      <c r="AE113" s="50">
        <v>0.061</v>
      </c>
      <c r="AF113" s="50">
        <v>0.304</v>
      </c>
      <c r="AH113" s="20">
        <f t="shared" si="81"/>
        <v>0</v>
      </c>
      <c r="AI113" s="20">
        <f t="shared" si="81"/>
        <v>-0.0023978432185815086</v>
      </c>
      <c r="AJ113" s="20">
        <f t="shared" si="81"/>
        <v>-0.0022967070660873494</v>
      </c>
      <c r="AK113" s="20">
        <f t="shared" si="81"/>
        <v>-0.00134579907043257</v>
      </c>
      <c r="AL113" s="21">
        <f t="shared" si="82"/>
        <v>-0.006040349355101429</v>
      </c>
    </row>
    <row r="114" spans="1:38" ht="12.75">
      <c r="A114" s="2">
        <v>41547</v>
      </c>
      <c r="B114" s="4">
        <v>97.32</v>
      </c>
      <c r="C114" s="4">
        <v>122.09</v>
      </c>
      <c r="D114" s="4">
        <v>86.55</v>
      </c>
      <c r="E114" s="4">
        <v>140.48</v>
      </c>
      <c r="G114" s="5">
        <f aca="true" t="shared" si="83" ref="G114:J115">+B114/B113-1</f>
        <v>-0.008759421470768136</v>
      </c>
      <c r="H114" s="5">
        <f t="shared" si="83"/>
        <v>0.0209901321291186</v>
      </c>
      <c r="I114" s="5">
        <f t="shared" si="83"/>
        <v>0.03442093940480451</v>
      </c>
      <c r="J114" s="5">
        <f t="shared" si="83"/>
        <v>0.00659214674691877</v>
      </c>
      <c r="L114" s="16">
        <f aca="true" t="shared" si="84" ref="L114:O115">L$2*G114</f>
        <v>-0.002189855367692034</v>
      </c>
      <c r="M114" s="16">
        <f t="shared" si="84"/>
        <v>0.00524753303227965</v>
      </c>
      <c r="N114" s="16">
        <f t="shared" si="84"/>
        <v>0.0034420939404804507</v>
      </c>
      <c r="O114" s="16">
        <f t="shared" si="84"/>
        <v>0.002636858698767508</v>
      </c>
      <c r="P114" s="17">
        <f t="shared" si="77"/>
        <v>0.009136630303835575</v>
      </c>
      <c r="R114" s="49">
        <v>0.404</v>
      </c>
      <c r="S114" s="49">
        <v>0.316</v>
      </c>
      <c r="T114" s="49">
        <v>0</v>
      </c>
      <c r="U114" s="49">
        <v>0.28</v>
      </c>
      <c r="W114" s="18">
        <f aca="true" t="shared" si="85" ref="W114:Z115">+R113*G114</f>
        <v>-0.002189855367692034</v>
      </c>
      <c r="X114" s="18">
        <f t="shared" si="85"/>
        <v>0.008312092323130967</v>
      </c>
      <c r="Y114" s="18">
        <f t="shared" si="85"/>
        <v>0.0006884187880960901</v>
      </c>
      <c r="Z114" s="18">
        <f t="shared" si="85"/>
        <v>0.002201777013470869</v>
      </c>
      <c r="AA114" s="19">
        <f t="shared" si="80"/>
        <v>0.009012432757005891</v>
      </c>
      <c r="AC114" s="50">
        <v>0.389</v>
      </c>
      <c r="AD114" s="50">
        <v>0.309</v>
      </c>
      <c r="AE114" s="50">
        <v>0.056</v>
      </c>
      <c r="AF114" s="50">
        <v>0.246</v>
      </c>
      <c r="AH114" s="20">
        <f aca="true" t="shared" si="86" ref="AH114:AK115">+AC113*G114</f>
        <v>-0.0022862090038704838</v>
      </c>
      <c r="AI114" s="20">
        <f t="shared" si="86"/>
        <v>0.007850309416290356</v>
      </c>
      <c r="AJ114" s="20">
        <f t="shared" si="86"/>
        <v>0.002099677303693075</v>
      </c>
      <c r="AK114" s="20">
        <f t="shared" si="86"/>
        <v>0.002004012611063306</v>
      </c>
      <c r="AL114" s="21">
        <f t="shared" si="82"/>
        <v>0.009667790327176254</v>
      </c>
    </row>
    <row r="115" spans="1:38" ht="12.75">
      <c r="A115" s="2">
        <v>41578</v>
      </c>
      <c r="B115" s="4">
        <v>100.58</v>
      </c>
      <c r="C115" s="4">
        <v>124.29</v>
      </c>
      <c r="D115" s="4">
        <v>89.33</v>
      </c>
      <c r="E115" s="4">
        <v>141.8</v>
      </c>
      <c r="G115" s="5">
        <f t="shared" si="83"/>
        <v>0.033497739416358474</v>
      </c>
      <c r="H115" s="5">
        <f t="shared" si="83"/>
        <v>0.018019493816037402</v>
      </c>
      <c r="I115" s="5">
        <f t="shared" si="83"/>
        <v>0.03212016175621035</v>
      </c>
      <c r="J115" s="5">
        <f t="shared" si="83"/>
        <v>0.00939635535307537</v>
      </c>
      <c r="L115" s="16">
        <f t="shared" si="84"/>
        <v>0.008374434854089619</v>
      </c>
      <c r="M115" s="16">
        <f t="shared" si="84"/>
        <v>0.0045048734540093505</v>
      </c>
      <c r="N115" s="16">
        <f t="shared" si="84"/>
        <v>0.0032120161756210353</v>
      </c>
      <c r="O115" s="16">
        <f t="shared" si="84"/>
        <v>0.003758542141230148</v>
      </c>
      <c r="P115" s="17">
        <f t="shared" si="77"/>
        <v>0.019849866624950155</v>
      </c>
      <c r="R115" s="49">
        <v>0.071</v>
      </c>
      <c r="S115" s="49">
        <v>0.295</v>
      </c>
      <c r="T115" s="49">
        <v>0.257</v>
      </c>
      <c r="U115" s="49">
        <v>0.377</v>
      </c>
      <c r="W115" s="18">
        <f t="shared" si="85"/>
        <v>0.013533086724208825</v>
      </c>
      <c r="X115" s="18">
        <f t="shared" si="85"/>
        <v>0.005694160045867819</v>
      </c>
      <c r="Y115" s="18">
        <f t="shared" si="85"/>
        <v>0</v>
      </c>
      <c r="Z115" s="18">
        <f t="shared" si="85"/>
        <v>0.0026309794988611038</v>
      </c>
      <c r="AA115" s="19">
        <f t="shared" si="80"/>
        <v>0.02185822626893775</v>
      </c>
      <c r="AC115" s="50">
        <v>0.365</v>
      </c>
      <c r="AD115" s="50">
        <v>0.301</v>
      </c>
      <c r="AE115" s="50">
        <v>0.184</v>
      </c>
      <c r="AF115" s="50">
        <v>0.15</v>
      </c>
      <c r="AH115" s="20">
        <f t="shared" si="86"/>
        <v>0.013030620632963447</v>
      </c>
      <c r="AI115" s="20">
        <f t="shared" si="86"/>
        <v>0.005568023589155557</v>
      </c>
      <c r="AJ115" s="20">
        <f t="shared" si="86"/>
        <v>0.0017987290583477797</v>
      </c>
      <c r="AK115" s="20">
        <f t="shared" si="86"/>
        <v>0.002311503416856541</v>
      </c>
      <c r="AL115" s="21">
        <f t="shared" si="82"/>
        <v>0.022708876697323327</v>
      </c>
    </row>
    <row r="116" spans="1:38" ht="12.75">
      <c r="A116" s="2">
        <v>41607</v>
      </c>
      <c r="B116" s="4">
        <v>103.05</v>
      </c>
      <c r="C116" s="4">
        <v>125.45</v>
      </c>
      <c r="D116" s="4">
        <v>88.75</v>
      </c>
      <c r="E116" s="4">
        <v>142.43</v>
      </c>
      <c r="G116" s="5">
        <f aca="true" t="shared" si="87" ref="G116:J117">+B116/B115-1</f>
        <v>0.024557566116524043</v>
      </c>
      <c r="H116" s="5">
        <f t="shared" si="87"/>
        <v>0.009333011505350264</v>
      </c>
      <c r="I116" s="5">
        <f t="shared" si="87"/>
        <v>-0.006492779581327657</v>
      </c>
      <c r="J116" s="5">
        <f t="shared" si="87"/>
        <v>0.0044428772919604675</v>
      </c>
      <c r="L116" s="16">
        <f aca="true" t="shared" si="88" ref="L116:O117">L$2*G116</f>
        <v>0.006139391529131011</v>
      </c>
      <c r="M116" s="16">
        <f t="shared" si="88"/>
        <v>0.002333252876337566</v>
      </c>
      <c r="N116" s="16">
        <f t="shared" si="88"/>
        <v>-0.0006492779581327657</v>
      </c>
      <c r="O116" s="16">
        <f t="shared" si="88"/>
        <v>0.001777150916784187</v>
      </c>
      <c r="P116" s="17">
        <f aca="true" t="shared" si="89" ref="P116:P121">SUM(L116:O116)</f>
        <v>0.009600517364119997</v>
      </c>
      <c r="R116" s="49">
        <v>0</v>
      </c>
      <c r="S116" s="49">
        <v>0.264</v>
      </c>
      <c r="T116" s="49">
        <v>0.335</v>
      </c>
      <c r="U116" s="49">
        <v>0.401</v>
      </c>
      <c r="W116" s="18">
        <f aca="true" t="shared" si="90" ref="W116:Z117">+R115*G116</f>
        <v>0.001743587194273207</v>
      </c>
      <c r="X116" s="18">
        <f t="shared" si="90"/>
        <v>0.0027532383940783276</v>
      </c>
      <c r="Y116" s="18">
        <f t="shared" si="90"/>
        <v>-0.0016686443524012078</v>
      </c>
      <c r="Z116" s="18">
        <f t="shared" si="90"/>
        <v>0.0016749647390690962</v>
      </c>
      <c r="AA116" s="19">
        <f t="shared" si="80"/>
        <v>0.004503145975019423</v>
      </c>
      <c r="AC116" s="50">
        <v>0.048</v>
      </c>
      <c r="AD116" s="50">
        <v>0.359</v>
      </c>
      <c r="AE116" s="50">
        <v>0.284</v>
      </c>
      <c r="AF116" s="50">
        <v>0.309</v>
      </c>
      <c r="AH116" s="20">
        <f aca="true" t="shared" si="91" ref="AH116:AK117">+AC115*G116</f>
        <v>0.008963511632531276</v>
      </c>
      <c r="AI116" s="20">
        <f t="shared" si="91"/>
        <v>0.0028092364631104295</v>
      </c>
      <c r="AJ116" s="20">
        <f t="shared" si="91"/>
        <v>-0.0011946714429642887</v>
      </c>
      <c r="AK116" s="20">
        <f t="shared" si="91"/>
        <v>0.0006664315937940701</v>
      </c>
      <c r="AL116" s="21">
        <f t="shared" si="82"/>
        <v>0.011244508246471488</v>
      </c>
    </row>
    <row r="117" spans="1:38" ht="12.75">
      <c r="A117" s="2">
        <v>41638</v>
      </c>
      <c r="B117" s="4">
        <v>102.01</v>
      </c>
      <c r="C117" s="4">
        <v>126.89</v>
      </c>
      <c r="D117" s="4">
        <v>87.46</v>
      </c>
      <c r="E117" s="4">
        <v>141.91</v>
      </c>
      <c r="G117" s="5">
        <f t="shared" si="87"/>
        <v>-0.010092188258127077</v>
      </c>
      <c r="H117" s="5">
        <f t="shared" si="87"/>
        <v>0.011478676763650775</v>
      </c>
      <c r="I117" s="5">
        <f t="shared" si="87"/>
        <v>-0.014535211267605708</v>
      </c>
      <c r="J117" s="5">
        <f t="shared" si="87"/>
        <v>-0.003650916239556379</v>
      </c>
      <c r="L117" s="16">
        <f t="shared" si="88"/>
        <v>-0.0025230470645317693</v>
      </c>
      <c r="M117" s="16">
        <f t="shared" si="88"/>
        <v>0.0028696691909126937</v>
      </c>
      <c r="N117" s="16">
        <f t="shared" si="88"/>
        <v>-0.001453521126760571</v>
      </c>
      <c r="O117" s="16">
        <f t="shared" si="88"/>
        <v>-0.0014603664958225517</v>
      </c>
      <c r="P117" s="17">
        <f t="shared" si="89"/>
        <v>-0.0025672654962021983</v>
      </c>
      <c r="R117" s="49">
        <v>0.193</v>
      </c>
      <c r="S117" s="49">
        <v>0.199</v>
      </c>
      <c r="T117" s="49">
        <v>0.299</v>
      </c>
      <c r="U117" s="49">
        <v>0.309</v>
      </c>
      <c r="W117" s="18">
        <f t="shared" si="90"/>
        <v>0</v>
      </c>
      <c r="X117" s="18">
        <f t="shared" si="90"/>
        <v>0.003030370665603805</v>
      </c>
      <c r="Y117" s="18">
        <f t="shared" si="90"/>
        <v>-0.004869295774647913</v>
      </c>
      <c r="Z117" s="18">
        <f t="shared" si="90"/>
        <v>-0.001464017412062108</v>
      </c>
      <c r="AA117" s="19">
        <f aca="true" t="shared" si="92" ref="AA117:AA122">SUM(W117:Z117)</f>
        <v>-0.003302942521106216</v>
      </c>
      <c r="AC117" s="50">
        <v>0.362</v>
      </c>
      <c r="AD117" s="50">
        <v>0.301</v>
      </c>
      <c r="AE117" s="50">
        <v>0.2</v>
      </c>
      <c r="AF117" s="50">
        <v>0.137</v>
      </c>
      <c r="AH117" s="20">
        <f t="shared" si="91"/>
        <v>-0.0004844250363900997</v>
      </c>
      <c r="AI117" s="20">
        <f t="shared" si="91"/>
        <v>0.004120844958150628</v>
      </c>
      <c r="AJ117" s="20">
        <f t="shared" si="91"/>
        <v>-0.0041280000000000205</v>
      </c>
      <c r="AK117" s="20">
        <f t="shared" si="91"/>
        <v>-0.001128133118022921</v>
      </c>
      <c r="AL117" s="21">
        <f aca="true" t="shared" si="93" ref="AL117:AL122">SUM(AH117:AK117)</f>
        <v>-0.0016197131962624137</v>
      </c>
    </row>
    <row r="118" spans="1:38" ht="12.75">
      <c r="A118" s="2">
        <v>41670</v>
      </c>
      <c r="B118" s="4">
        <v>101.77</v>
      </c>
      <c r="C118" s="4">
        <v>127.42</v>
      </c>
      <c r="D118" s="4">
        <v>84.35</v>
      </c>
      <c r="E118" s="4">
        <v>143.72</v>
      </c>
      <c r="G118" s="5">
        <f aca="true" t="shared" si="94" ref="G118:J120">+B118/B117-1</f>
        <v>-0.0023527105185766617</v>
      </c>
      <c r="H118" s="5">
        <f t="shared" si="94"/>
        <v>0.004176846087162067</v>
      </c>
      <c r="I118" s="5">
        <f t="shared" si="94"/>
        <v>-0.03555911273725132</v>
      </c>
      <c r="J118" s="5">
        <f t="shared" si="94"/>
        <v>0.012754562751039478</v>
      </c>
      <c r="L118" s="16">
        <f aca="true" t="shared" si="95" ref="L118:O120">L$2*G118</f>
        <v>-0.0005881776296441654</v>
      </c>
      <c r="M118" s="16">
        <f t="shared" si="95"/>
        <v>0.0010442115217905168</v>
      </c>
      <c r="N118" s="16">
        <f t="shared" si="95"/>
        <v>-0.003555911273725132</v>
      </c>
      <c r="O118" s="16">
        <f t="shared" si="95"/>
        <v>0.005101825100415791</v>
      </c>
      <c r="P118" s="17">
        <f t="shared" si="89"/>
        <v>0.0020019477188370103</v>
      </c>
      <c r="R118" s="49">
        <v>0.5</v>
      </c>
      <c r="S118" s="49">
        <v>0</v>
      </c>
      <c r="T118" s="49">
        <v>0.045</v>
      </c>
      <c r="U118" s="49">
        <v>0.455</v>
      </c>
      <c r="W118" s="18">
        <f aca="true" t="shared" si="96" ref="W118:Z120">+R117*G118</f>
        <v>-0.0004540731300852957</v>
      </c>
      <c r="X118" s="18">
        <f t="shared" si="96"/>
        <v>0.0008311923713452514</v>
      </c>
      <c r="Y118" s="18">
        <f t="shared" si="96"/>
        <v>-0.010632174708438144</v>
      </c>
      <c r="Z118" s="18">
        <f t="shared" si="96"/>
        <v>0.003941159890071199</v>
      </c>
      <c r="AA118" s="19">
        <f t="shared" si="92"/>
        <v>-0.006313895577106991</v>
      </c>
      <c r="AC118" s="50">
        <v>0.508</v>
      </c>
      <c r="AD118" s="50">
        <v>0.06</v>
      </c>
      <c r="AE118" s="50">
        <v>0.097</v>
      </c>
      <c r="AF118" s="50">
        <v>0.335</v>
      </c>
      <c r="AH118" s="20">
        <f aca="true" t="shared" si="97" ref="AH118:AK120">+AC117*G118</f>
        <v>-0.0008516812077247515</v>
      </c>
      <c r="AI118" s="20">
        <f t="shared" si="97"/>
        <v>0.0012572306722357823</v>
      </c>
      <c r="AJ118" s="20">
        <f t="shared" si="97"/>
        <v>-0.007111822547450264</v>
      </c>
      <c r="AK118" s="20">
        <f t="shared" si="97"/>
        <v>0.0017473750968924086</v>
      </c>
      <c r="AL118" s="21">
        <f t="shared" si="93"/>
        <v>-0.004958897986046824</v>
      </c>
    </row>
    <row r="119" spans="1:38" ht="12.75">
      <c r="A119" s="2">
        <v>41698</v>
      </c>
      <c r="B119" s="4">
        <v>104.35</v>
      </c>
      <c r="C119" s="4">
        <v>133.86</v>
      </c>
      <c r="D119" s="4">
        <v>86.1</v>
      </c>
      <c r="E119" s="4">
        <v>144.17</v>
      </c>
      <c r="G119" s="5">
        <f t="shared" si="94"/>
        <v>0.02535128230323269</v>
      </c>
      <c r="H119" s="5">
        <f t="shared" si="94"/>
        <v>0.05054151624548742</v>
      </c>
      <c r="I119" s="5">
        <f t="shared" si="94"/>
        <v>0.020746887966804906</v>
      </c>
      <c r="J119" s="5">
        <f t="shared" si="94"/>
        <v>0.0031310882271082807</v>
      </c>
      <c r="L119" s="16">
        <f t="shared" si="95"/>
        <v>0.006337820575808173</v>
      </c>
      <c r="M119" s="16">
        <f t="shared" si="95"/>
        <v>0.012635379061371854</v>
      </c>
      <c r="N119" s="16">
        <f t="shared" si="95"/>
        <v>0.0020746887966804906</v>
      </c>
      <c r="O119" s="16">
        <f t="shared" si="95"/>
        <v>0.0012524352908433124</v>
      </c>
      <c r="P119" s="17">
        <f t="shared" si="89"/>
        <v>0.02230032372470383</v>
      </c>
      <c r="R119" s="49">
        <v>0.364</v>
      </c>
      <c r="S119" s="49">
        <v>0</v>
      </c>
      <c r="T119" s="49">
        <v>0.111</v>
      </c>
      <c r="U119" s="49">
        <v>0.525</v>
      </c>
      <c r="W119" s="18">
        <f t="shared" si="96"/>
        <v>0.012675641151616346</v>
      </c>
      <c r="X119" s="18">
        <f t="shared" si="96"/>
        <v>0</v>
      </c>
      <c r="Y119" s="18">
        <f t="shared" si="96"/>
        <v>0.0009336099585062207</v>
      </c>
      <c r="Z119" s="18">
        <f t="shared" si="96"/>
        <v>0.0014246451433342678</v>
      </c>
      <c r="AA119" s="19">
        <f t="shared" si="92"/>
        <v>0.015033896253456835</v>
      </c>
      <c r="AC119" s="50">
        <v>0.354</v>
      </c>
      <c r="AD119" s="50">
        <v>0.079</v>
      </c>
      <c r="AE119" s="50">
        <v>0.357</v>
      </c>
      <c r="AF119" s="50">
        <v>0.21</v>
      </c>
      <c r="AH119" s="20">
        <f t="shared" si="97"/>
        <v>0.012878451410042208</v>
      </c>
      <c r="AI119" s="20">
        <f t="shared" si="97"/>
        <v>0.003032490974729245</v>
      </c>
      <c r="AJ119" s="20">
        <f t="shared" si="97"/>
        <v>0.002012448132780076</v>
      </c>
      <c r="AK119" s="20">
        <f t="shared" si="97"/>
        <v>0.001048914556081274</v>
      </c>
      <c r="AL119" s="21">
        <f t="shared" si="93"/>
        <v>0.0189723050736328</v>
      </c>
    </row>
    <row r="120" spans="1:38" ht="12.75">
      <c r="A120" s="2">
        <v>41729</v>
      </c>
      <c r="B120" s="4">
        <v>106</v>
      </c>
      <c r="C120" s="4">
        <v>133.55</v>
      </c>
      <c r="D120" s="4">
        <v>87.61</v>
      </c>
      <c r="E120" s="4">
        <v>144.95</v>
      </c>
      <c r="G120" s="5">
        <f t="shared" si="94"/>
        <v>0.015812170579779572</v>
      </c>
      <c r="H120" s="5">
        <f t="shared" si="94"/>
        <v>-0.002315852383086847</v>
      </c>
      <c r="I120" s="5">
        <f t="shared" si="94"/>
        <v>0.01753774680603959</v>
      </c>
      <c r="J120" s="5">
        <f t="shared" si="94"/>
        <v>0.0054102795311090635</v>
      </c>
      <c r="L120" s="16">
        <f t="shared" si="95"/>
        <v>0.003953042644944893</v>
      </c>
      <c r="M120" s="16">
        <f t="shared" si="95"/>
        <v>-0.0005789630957717118</v>
      </c>
      <c r="N120" s="16">
        <f t="shared" si="95"/>
        <v>0.001753774680603959</v>
      </c>
      <c r="O120" s="16">
        <f t="shared" si="95"/>
        <v>0.0021641118124436256</v>
      </c>
      <c r="P120" s="17">
        <f t="shared" si="89"/>
        <v>0.0072919660422207655</v>
      </c>
      <c r="R120" s="49">
        <v>0.047</v>
      </c>
      <c r="S120" s="49">
        <v>0.322</v>
      </c>
      <c r="T120" s="49">
        <v>0.265</v>
      </c>
      <c r="U120" s="49">
        <v>0.366</v>
      </c>
      <c r="W120" s="18">
        <f t="shared" si="96"/>
        <v>0.005755630091039764</v>
      </c>
      <c r="X120" s="18">
        <f t="shared" si="96"/>
        <v>0</v>
      </c>
      <c r="Y120" s="18">
        <f t="shared" si="96"/>
        <v>0.0019466898954703944</v>
      </c>
      <c r="Z120" s="18">
        <f t="shared" si="96"/>
        <v>0.0028403967538322586</v>
      </c>
      <c r="AA120" s="19">
        <f t="shared" si="92"/>
        <v>0.010542716740342416</v>
      </c>
      <c r="AC120" s="50">
        <v>0.234</v>
      </c>
      <c r="AD120" s="50">
        <v>0.306</v>
      </c>
      <c r="AE120" s="50">
        <v>0.217</v>
      </c>
      <c r="AF120" s="50">
        <v>0.243</v>
      </c>
      <c r="AH120" s="20">
        <f t="shared" si="97"/>
        <v>0.005597508385241968</v>
      </c>
      <c r="AI120" s="20">
        <f t="shared" si="97"/>
        <v>-0.00018295233826386094</v>
      </c>
      <c r="AJ120" s="20">
        <f t="shared" si="97"/>
        <v>0.006260975609756133</v>
      </c>
      <c r="AK120" s="20">
        <f t="shared" si="97"/>
        <v>0.0011361587015329033</v>
      </c>
      <c r="AL120" s="21">
        <f t="shared" si="93"/>
        <v>0.012811690358267142</v>
      </c>
    </row>
    <row r="121" spans="1:38" ht="12.75">
      <c r="A121" s="2">
        <v>41759</v>
      </c>
      <c r="B121" s="4">
        <v>108</v>
      </c>
      <c r="C121" s="4">
        <v>134.83</v>
      </c>
      <c r="D121" s="4">
        <v>88.24</v>
      </c>
      <c r="E121" s="4">
        <v>145.65</v>
      </c>
      <c r="G121" s="5">
        <f aca="true" t="shared" si="98" ref="G121:J122">+B121/B120-1</f>
        <v>0.018867924528301883</v>
      </c>
      <c r="H121" s="5">
        <f t="shared" si="98"/>
        <v>0.009584425308873046</v>
      </c>
      <c r="I121" s="5">
        <f t="shared" si="98"/>
        <v>0.00719095993608021</v>
      </c>
      <c r="J121" s="5">
        <f t="shared" si="98"/>
        <v>0.004829251466022866</v>
      </c>
      <c r="L121" s="16">
        <f aca="true" t="shared" si="99" ref="L121:O122">L$2*G121</f>
        <v>0.004716981132075471</v>
      </c>
      <c r="M121" s="16">
        <f t="shared" si="99"/>
        <v>0.0023961063272182614</v>
      </c>
      <c r="N121" s="16">
        <f t="shared" si="99"/>
        <v>0.0007190959936080211</v>
      </c>
      <c r="O121" s="16">
        <f t="shared" si="99"/>
        <v>0.0019317005864091465</v>
      </c>
      <c r="P121" s="17">
        <f t="shared" si="89"/>
        <v>0.0097638840393109</v>
      </c>
      <c r="R121" s="49">
        <v>0.188</v>
      </c>
      <c r="S121" s="49">
        <v>0.334</v>
      </c>
      <c r="T121" s="49">
        <v>0.096</v>
      </c>
      <c r="U121" s="49">
        <v>0.382</v>
      </c>
      <c r="W121" s="18">
        <f aca="true" t="shared" si="100" ref="W121:Z122">+R120*G121</f>
        <v>0.0008867924528301885</v>
      </c>
      <c r="X121" s="18">
        <f t="shared" si="100"/>
        <v>0.0030861849494571206</v>
      </c>
      <c r="Y121" s="18">
        <f t="shared" si="100"/>
        <v>0.0019056043830612559</v>
      </c>
      <c r="Z121" s="18">
        <f t="shared" si="100"/>
        <v>0.0017675060365643688</v>
      </c>
      <c r="AA121" s="19">
        <f t="shared" si="92"/>
        <v>0.007646087821912934</v>
      </c>
      <c r="AC121" s="50">
        <v>0.274</v>
      </c>
      <c r="AD121" s="50">
        <v>0.308</v>
      </c>
      <c r="AE121" s="50">
        <v>0.176</v>
      </c>
      <c r="AF121" s="50">
        <v>0.242</v>
      </c>
      <c r="AH121" s="20">
        <f aca="true" t="shared" si="101" ref="AH121:AK122">+AC120*G121</f>
        <v>0.00441509433962264</v>
      </c>
      <c r="AI121" s="20">
        <f t="shared" si="101"/>
        <v>0.002932834144515152</v>
      </c>
      <c r="AJ121" s="20">
        <f t="shared" si="101"/>
        <v>0.0015604383061294056</v>
      </c>
      <c r="AK121" s="20">
        <f t="shared" si="101"/>
        <v>0.0011735081062435565</v>
      </c>
      <c r="AL121" s="21">
        <f t="shared" si="93"/>
        <v>0.010081874896510754</v>
      </c>
    </row>
    <row r="122" spans="1:38" ht="12.75">
      <c r="A122" s="2">
        <v>41789</v>
      </c>
      <c r="B122" s="4">
        <v>110.55</v>
      </c>
      <c r="C122" s="4">
        <v>139.37</v>
      </c>
      <c r="D122" s="4">
        <v>91.46</v>
      </c>
      <c r="E122" s="4">
        <v>146.35</v>
      </c>
      <c r="G122" s="5">
        <f t="shared" si="98"/>
        <v>0.023611111111111027</v>
      </c>
      <c r="H122" s="5">
        <f t="shared" si="98"/>
        <v>0.03367203144700737</v>
      </c>
      <c r="I122" s="5">
        <f t="shared" si="98"/>
        <v>0.03649138712601996</v>
      </c>
      <c r="J122" s="5">
        <f t="shared" si="98"/>
        <v>0.004806041881222134</v>
      </c>
      <c r="L122" s="16">
        <f t="shared" si="99"/>
        <v>0.005902777777777757</v>
      </c>
      <c r="M122" s="16">
        <f t="shared" si="99"/>
        <v>0.008418007861751842</v>
      </c>
      <c r="N122" s="16">
        <f t="shared" si="99"/>
        <v>0.003649138712601996</v>
      </c>
      <c r="O122" s="16">
        <f t="shared" si="99"/>
        <v>0.0019224167524888537</v>
      </c>
      <c r="P122" s="17">
        <f aca="true" t="shared" si="102" ref="P122:P127">SUM(L122:O122)</f>
        <v>0.019892341104620445</v>
      </c>
      <c r="R122" s="49">
        <v>0.048</v>
      </c>
      <c r="S122" s="49">
        <v>0.154</v>
      </c>
      <c r="T122" s="49">
        <v>0.204</v>
      </c>
      <c r="U122" s="49">
        <v>0.594</v>
      </c>
      <c r="W122" s="18">
        <f t="shared" si="100"/>
        <v>0.004438888888888873</v>
      </c>
      <c r="X122" s="18">
        <f t="shared" si="100"/>
        <v>0.011246458503300461</v>
      </c>
      <c r="Y122" s="18">
        <f t="shared" si="100"/>
        <v>0.0035031731640979163</v>
      </c>
      <c r="Z122" s="18">
        <f t="shared" si="100"/>
        <v>0.0018359079986268552</v>
      </c>
      <c r="AA122" s="19">
        <f t="shared" si="92"/>
        <v>0.02102442855491411</v>
      </c>
      <c r="AC122" s="50">
        <v>0.123</v>
      </c>
      <c r="AD122" s="50">
        <v>0.197</v>
      </c>
      <c r="AE122" s="50">
        <v>0.203</v>
      </c>
      <c r="AF122" s="50">
        <v>0.477</v>
      </c>
      <c r="AH122" s="20">
        <f t="shared" si="101"/>
        <v>0.006469444444444422</v>
      </c>
      <c r="AI122" s="20">
        <f t="shared" si="101"/>
        <v>0.010370985685678269</v>
      </c>
      <c r="AJ122" s="20">
        <f t="shared" si="101"/>
        <v>0.006422484134179512</v>
      </c>
      <c r="AK122" s="20">
        <f t="shared" si="101"/>
        <v>0.0011630621352557563</v>
      </c>
      <c r="AL122" s="21">
        <f t="shared" si="93"/>
        <v>0.024425976399557958</v>
      </c>
    </row>
    <row r="123" spans="1:38" ht="12.75">
      <c r="A123" s="2">
        <v>41820</v>
      </c>
      <c r="B123" s="4">
        <v>111.54</v>
      </c>
      <c r="C123" s="4">
        <v>140.19</v>
      </c>
      <c r="D123" s="4">
        <v>92.92</v>
      </c>
      <c r="E123" s="4">
        <v>147.3</v>
      </c>
      <c r="G123" s="5">
        <f aca="true" t="shared" si="103" ref="G123:J124">+B123/B122-1</f>
        <v>0.008955223880596996</v>
      </c>
      <c r="H123" s="5">
        <f t="shared" si="103"/>
        <v>0.005883619143287611</v>
      </c>
      <c r="I123" s="5">
        <f t="shared" si="103"/>
        <v>0.015963262628471586</v>
      </c>
      <c r="J123" s="5">
        <f t="shared" si="103"/>
        <v>0.006491288008199536</v>
      </c>
      <c r="L123" s="16">
        <f aca="true" t="shared" si="104" ref="L123:O124">L$2*G123</f>
        <v>0.002238805970149249</v>
      </c>
      <c r="M123" s="16">
        <f t="shared" si="104"/>
        <v>0.0014709047858219026</v>
      </c>
      <c r="N123" s="16">
        <f t="shared" si="104"/>
        <v>0.0015963262628471587</v>
      </c>
      <c r="O123" s="16">
        <f t="shared" si="104"/>
        <v>0.0025965152032798146</v>
      </c>
      <c r="P123" s="17">
        <f t="shared" si="102"/>
        <v>0.007902552222098125</v>
      </c>
      <c r="R123" s="49">
        <v>0</v>
      </c>
      <c r="S123" s="49">
        <v>0.303</v>
      </c>
      <c r="T123" s="49">
        <v>0.203</v>
      </c>
      <c r="U123" s="49">
        <v>0.494</v>
      </c>
      <c r="W123" s="18">
        <f aca="true" t="shared" si="105" ref="W123:Z124">+R122*G123</f>
        <v>0.0004298507462686558</v>
      </c>
      <c r="X123" s="18">
        <f t="shared" si="105"/>
        <v>0.000906077348066292</v>
      </c>
      <c r="Y123" s="18">
        <f t="shared" si="105"/>
        <v>0.0032565055762082034</v>
      </c>
      <c r="Z123" s="18">
        <f t="shared" si="105"/>
        <v>0.003855825076870524</v>
      </c>
      <c r="AA123" s="19">
        <f aca="true" t="shared" si="106" ref="AA123:AA128">SUM(W123:Z123)</f>
        <v>0.008448258747413676</v>
      </c>
      <c r="AC123" s="50">
        <v>0.139</v>
      </c>
      <c r="AD123" s="50">
        <v>0.321</v>
      </c>
      <c r="AE123" s="50">
        <v>0.205</v>
      </c>
      <c r="AF123" s="50">
        <v>0.335</v>
      </c>
      <c r="AH123" s="20">
        <f aca="true" t="shared" si="107" ref="AH123:AK124">+AC122*G123</f>
        <v>0.0011014925373134304</v>
      </c>
      <c r="AI123" s="20">
        <f t="shared" si="107"/>
        <v>0.0011590729712276594</v>
      </c>
      <c r="AJ123" s="20">
        <f t="shared" si="107"/>
        <v>0.0032405423135797324</v>
      </c>
      <c r="AK123" s="20">
        <f t="shared" si="107"/>
        <v>0.0030963443799111785</v>
      </c>
      <c r="AL123" s="21">
        <f aca="true" t="shared" si="108" ref="AL123:AL128">SUM(AH123:AK123)</f>
        <v>0.008597452202032</v>
      </c>
    </row>
    <row r="124" spans="1:38" ht="12.75">
      <c r="A124" s="2">
        <v>41850</v>
      </c>
      <c r="B124" s="4">
        <v>113.72</v>
      </c>
      <c r="C124" s="4">
        <v>140.33</v>
      </c>
      <c r="D124" s="4">
        <v>97.27</v>
      </c>
      <c r="E124" s="4">
        <v>147.91</v>
      </c>
      <c r="G124" s="5">
        <f t="shared" si="103"/>
        <v>0.019544558006096446</v>
      </c>
      <c r="H124" s="5">
        <f t="shared" si="103"/>
        <v>0.000998644696483364</v>
      </c>
      <c r="I124" s="5">
        <f t="shared" si="103"/>
        <v>0.046814464055101146</v>
      </c>
      <c r="J124" s="5">
        <f t="shared" si="103"/>
        <v>0.004141208418193987</v>
      </c>
      <c r="L124" s="16">
        <f t="shared" si="104"/>
        <v>0.004886139501524112</v>
      </c>
      <c r="M124" s="16">
        <f t="shared" si="104"/>
        <v>0.000249661174120841</v>
      </c>
      <c r="N124" s="16">
        <f t="shared" si="104"/>
        <v>0.004681446405510115</v>
      </c>
      <c r="O124" s="16">
        <f t="shared" si="104"/>
        <v>0.0016564833672775949</v>
      </c>
      <c r="P124" s="17">
        <f t="shared" si="102"/>
        <v>0.01147373044843266</v>
      </c>
      <c r="R124" s="49">
        <v>0.255</v>
      </c>
      <c r="S124" s="49">
        <v>0.305</v>
      </c>
      <c r="T124" s="49">
        <v>0.257</v>
      </c>
      <c r="U124" s="49">
        <v>0.183</v>
      </c>
      <c r="W124" s="18">
        <f t="shared" si="105"/>
        <v>0</v>
      </c>
      <c r="X124" s="18">
        <f t="shared" si="105"/>
        <v>0.00030258934303445926</v>
      </c>
      <c r="Y124" s="18">
        <f t="shared" si="105"/>
        <v>0.009503336203185534</v>
      </c>
      <c r="Z124" s="18">
        <f t="shared" si="105"/>
        <v>0.0020457569585878295</v>
      </c>
      <c r="AA124" s="19">
        <f t="shared" si="106"/>
        <v>0.011851682504807823</v>
      </c>
      <c r="AC124" s="50">
        <v>0.152</v>
      </c>
      <c r="AD124" s="50">
        <v>0.316</v>
      </c>
      <c r="AE124" s="50">
        <v>0.389</v>
      </c>
      <c r="AF124" s="50">
        <v>0.143</v>
      </c>
      <c r="AH124" s="20">
        <f t="shared" si="107"/>
        <v>0.0027166935628474063</v>
      </c>
      <c r="AI124" s="20">
        <f t="shared" si="107"/>
        <v>0.00032056494757115985</v>
      </c>
      <c r="AJ124" s="20">
        <f t="shared" si="107"/>
        <v>0.009596965131295734</v>
      </c>
      <c r="AK124" s="20">
        <f t="shared" si="107"/>
        <v>0.0013873048200949856</v>
      </c>
      <c r="AL124" s="21">
        <f t="shared" si="108"/>
        <v>0.014021528461809285</v>
      </c>
    </row>
    <row r="125" spans="1:38" ht="12.75">
      <c r="A125" s="2">
        <v>41880</v>
      </c>
      <c r="B125" s="4">
        <v>118.04</v>
      </c>
      <c r="C125" s="4">
        <v>141.59</v>
      </c>
      <c r="D125" s="4">
        <v>100.73</v>
      </c>
      <c r="E125" s="4">
        <v>148.8</v>
      </c>
      <c r="G125" s="5">
        <f aca="true" t="shared" si="109" ref="G125:J126">+B125/B124-1</f>
        <v>0.037988040801969714</v>
      </c>
      <c r="H125" s="5">
        <f t="shared" si="109"/>
        <v>0.008978835601795687</v>
      </c>
      <c r="I125" s="5">
        <f t="shared" si="109"/>
        <v>0.03557109077824627</v>
      </c>
      <c r="J125" s="5">
        <f t="shared" si="109"/>
        <v>0.006017172604962484</v>
      </c>
      <c r="L125" s="16">
        <f aca="true" t="shared" si="110" ref="L125:O126">L$2*G125</f>
        <v>0.009497010200492428</v>
      </c>
      <c r="M125" s="16">
        <f t="shared" si="110"/>
        <v>0.002244708900448922</v>
      </c>
      <c r="N125" s="16">
        <f t="shared" si="110"/>
        <v>0.0035571090778246275</v>
      </c>
      <c r="O125" s="16">
        <f t="shared" si="110"/>
        <v>0.002406869041984994</v>
      </c>
      <c r="P125" s="17">
        <f t="shared" si="102"/>
        <v>0.017705697220750972</v>
      </c>
      <c r="R125" s="49">
        <v>0.042</v>
      </c>
      <c r="S125" s="49">
        <v>0.4</v>
      </c>
      <c r="T125" s="49">
        <v>0.046</v>
      </c>
      <c r="U125" s="49">
        <v>0.512</v>
      </c>
      <c r="W125" s="18">
        <f aca="true" t="shared" si="111" ref="W125:Z126">+R124*G125</f>
        <v>0.009686950404502277</v>
      </c>
      <c r="X125" s="18">
        <f t="shared" si="111"/>
        <v>0.0027385448585476846</v>
      </c>
      <c r="Y125" s="18">
        <f t="shared" si="111"/>
        <v>0.009141770330009293</v>
      </c>
      <c r="Z125" s="18">
        <f t="shared" si="111"/>
        <v>0.0011011425867081346</v>
      </c>
      <c r="AA125" s="19">
        <f t="shared" si="106"/>
        <v>0.02266840817976739</v>
      </c>
      <c r="AC125" s="50">
        <v>0.112</v>
      </c>
      <c r="AD125" s="50">
        <v>0.373</v>
      </c>
      <c r="AE125" s="50">
        <v>0.088</v>
      </c>
      <c r="AF125" s="50">
        <v>0.427</v>
      </c>
      <c r="AH125" s="20">
        <f aca="true" t="shared" si="112" ref="AH125:AK126">+AC124*G125</f>
        <v>0.005774182201899397</v>
      </c>
      <c r="AI125" s="20">
        <f t="shared" si="112"/>
        <v>0.0028373120501674373</v>
      </c>
      <c r="AJ125" s="20">
        <f t="shared" si="112"/>
        <v>0.0138371543127378</v>
      </c>
      <c r="AK125" s="20">
        <f t="shared" si="112"/>
        <v>0.0008604556825096352</v>
      </c>
      <c r="AL125" s="21">
        <f t="shared" si="108"/>
        <v>0.02330910424731427</v>
      </c>
    </row>
    <row r="126" spans="1:38" ht="12.75">
      <c r="A126" s="2">
        <v>41912</v>
      </c>
      <c r="B126" s="4">
        <v>122.27</v>
      </c>
      <c r="C126" s="4">
        <v>141.9</v>
      </c>
      <c r="D126" s="4">
        <v>99.74</v>
      </c>
      <c r="E126" s="4">
        <v>149.15</v>
      </c>
      <c r="G126" s="5">
        <f t="shared" si="109"/>
        <v>0.035835310064384895</v>
      </c>
      <c r="H126" s="5">
        <f t="shared" si="109"/>
        <v>0.002189420156790689</v>
      </c>
      <c r="I126" s="5">
        <f t="shared" si="109"/>
        <v>-0.00982825374764229</v>
      </c>
      <c r="J126" s="5">
        <f t="shared" si="109"/>
        <v>0.0023521505376342677</v>
      </c>
      <c r="L126" s="16">
        <f t="shared" si="110"/>
        <v>0.008958827516096224</v>
      </c>
      <c r="M126" s="16">
        <f t="shared" si="110"/>
        <v>0.0005473550391976723</v>
      </c>
      <c r="N126" s="16">
        <f t="shared" si="110"/>
        <v>-0.000982825374764229</v>
      </c>
      <c r="O126" s="16">
        <f t="shared" si="110"/>
        <v>0.0009408602150537071</v>
      </c>
      <c r="P126" s="17">
        <f t="shared" si="102"/>
        <v>0.009464217395583374</v>
      </c>
      <c r="R126" s="49">
        <v>0</v>
      </c>
      <c r="S126" s="49">
        <v>0.165</v>
      </c>
      <c r="T126" s="49">
        <v>0.205</v>
      </c>
      <c r="U126" s="49">
        <v>0.63</v>
      </c>
      <c r="W126" s="18">
        <f t="shared" si="111"/>
        <v>0.0015050830227041657</v>
      </c>
      <c r="X126" s="18">
        <f t="shared" si="111"/>
        <v>0.0008757680627162756</v>
      </c>
      <c r="Y126" s="18">
        <f t="shared" si="111"/>
        <v>-0.00045209967239154535</v>
      </c>
      <c r="Z126" s="18">
        <f t="shared" si="111"/>
        <v>0.001204301075268745</v>
      </c>
      <c r="AA126" s="19">
        <f t="shared" si="106"/>
        <v>0.003133052488297641</v>
      </c>
      <c r="AC126" s="50">
        <v>0</v>
      </c>
      <c r="AD126" s="50">
        <v>0.258</v>
      </c>
      <c r="AE126" s="50">
        <v>0.228</v>
      </c>
      <c r="AF126" s="50">
        <v>0.514</v>
      </c>
      <c r="AH126" s="20">
        <f t="shared" si="112"/>
        <v>0.004013554727211108</v>
      </c>
      <c r="AI126" s="20">
        <f t="shared" si="112"/>
        <v>0.000816653718482927</v>
      </c>
      <c r="AJ126" s="20">
        <f t="shared" si="112"/>
        <v>-0.0008648863297925215</v>
      </c>
      <c r="AK126" s="20">
        <f t="shared" si="112"/>
        <v>0.0010043682795698324</v>
      </c>
      <c r="AL126" s="21">
        <f t="shared" si="108"/>
        <v>0.004969690395471347</v>
      </c>
    </row>
    <row r="127" spans="1:38" ht="12.75">
      <c r="A127" s="2">
        <v>41943</v>
      </c>
      <c r="B127" s="4">
        <v>124.21</v>
      </c>
      <c r="C127" s="4">
        <v>141.2</v>
      </c>
      <c r="D127" s="4">
        <v>99.55</v>
      </c>
      <c r="E127" s="4">
        <v>148.94</v>
      </c>
      <c r="G127" s="5">
        <f aca="true" t="shared" si="113" ref="G127:J128">+B127/B126-1</f>
        <v>0.01586652490390117</v>
      </c>
      <c r="H127" s="5">
        <f t="shared" si="113"/>
        <v>-0.0049330514446794815</v>
      </c>
      <c r="I127" s="5">
        <f t="shared" si="113"/>
        <v>-0.0019049528774813806</v>
      </c>
      <c r="J127" s="5">
        <f t="shared" si="113"/>
        <v>-0.0014079785450888949</v>
      </c>
      <c r="L127" s="16">
        <f aca="true" t="shared" si="114" ref="L127:O128">L$2*G127</f>
        <v>0.003966631225975292</v>
      </c>
      <c r="M127" s="16">
        <f t="shared" si="114"/>
        <v>-0.0012332628611698704</v>
      </c>
      <c r="N127" s="16">
        <f t="shared" si="114"/>
        <v>-0.00019049528774813809</v>
      </c>
      <c r="O127" s="16">
        <f t="shared" si="114"/>
        <v>-0.000563191418035558</v>
      </c>
      <c r="P127" s="17">
        <f t="shared" si="102"/>
        <v>0.0019796816590217257</v>
      </c>
      <c r="R127" s="49">
        <v>0.444</v>
      </c>
      <c r="S127" s="49">
        <v>0.017</v>
      </c>
      <c r="T127" s="49">
        <v>0.046</v>
      </c>
      <c r="U127" s="49">
        <v>0.493</v>
      </c>
      <c r="W127" s="18">
        <f aca="true" t="shared" si="115" ref="W127:Z128">+R126*G127</f>
        <v>0</v>
      </c>
      <c r="X127" s="18">
        <f t="shared" si="115"/>
        <v>-0.0008139534883721145</v>
      </c>
      <c r="Y127" s="18">
        <f t="shared" si="115"/>
        <v>-0.000390515339883683</v>
      </c>
      <c r="Z127" s="18">
        <f t="shared" si="115"/>
        <v>-0.0008870264834060038</v>
      </c>
      <c r="AA127" s="19">
        <f t="shared" si="106"/>
        <v>-0.002091495311661801</v>
      </c>
      <c r="AC127" s="50">
        <v>0.414</v>
      </c>
      <c r="AD127" s="50">
        <v>0.076</v>
      </c>
      <c r="AE127" s="50">
        <v>0.078</v>
      </c>
      <c r="AF127" s="50">
        <v>0.432</v>
      </c>
      <c r="AH127" s="20">
        <f aca="true" t="shared" si="116" ref="AH127:AK128">+AC126*G127</f>
        <v>0</v>
      </c>
      <c r="AI127" s="20">
        <f t="shared" si="116"/>
        <v>-0.0012727272727273062</v>
      </c>
      <c r="AJ127" s="20">
        <f t="shared" si="116"/>
        <v>-0.0004343292560657548</v>
      </c>
      <c r="AK127" s="20">
        <f t="shared" si="116"/>
        <v>-0.000723700972175692</v>
      </c>
      <c r="AL127" s="21">
        <f t="shared" si="108"/>
        <v>-0.002430757500968753</v>
      </c>
    </row>
    <row r="128" spans="1:38" ht="12.75">
      <c r="A128" s="2">
        <v>41971</v>
      </c>
      <c r="B128" s="4">
        <v>131.11</v>
      </c>
      <c r="C128" s="4">
        <v>146.46</v>
      </c>
      <c r="D128" s="4">
        <v>97.5</v>
      </c>
      <c r="E128" s="4">
        <v>148.91</v>
      </c>
      <c r="G128" s="5">
        <f t="shared" si="113"/>
        <v>0.055551082843571464</v>
      </c>
      <c r="H128" s="5">
        <f t="shared" si="113"/>
        <v>0.03725212464589256</v>
      </c>
      <c r="I128" s="5">
        <f t="shared" si="113"/>
        <v>-0.020592667001506748</v>
      </c>
      <c r="J128" s="5">
        <f t="shared" si="113"/>
        <v>-0.00020142339196993486</v>
      </c>
      <c r="L128" s="16">
        <f t="shared" si="114"/>
        <v>0.013887770710892866</v>
      </c>
      <c r="M128" s="16">
        <f t="shared" si="114"/>
        <v>0.00931303116147314</v>
      </c>
      <c r="N128" s="16">
        <f t="shared" si="114"/>
        <v>-0.002059266700150675</v>
      </c>
      <c r="O128" s="16">
        <f t="shared" si="114"/>
        <v>-8.056935678797396E-05</v>
      </c>
      <c r="P128" s="17">
        <f aca="true" t="shared" si="117" ref="P128:P133">SUM(L128:O128)</f>
        <v>0.02106096581542736</v>
      </c>
      <c r="R128" s="49">
        <v>0.053</v>
      </c>
      <c r="S128" s="49">
        <v>0</v>
      </c>
      <c r="T128" s="49">
        <v>0.416</v>
      </c>
      <c r="U128" s="49">
        <v>0.531</v>
      </c>
      <c r="W128" s="18">
        <f t="shared" si="115"/>
        <v>0.02466468078254573</v>
      </c>
      <c r="X128" s="18">
        <f t="shared" si="115"/>
        <v>0.0006332861189801735</v>
      </c>
      <c r="Y128" s="18">
        <f t="shared" si="115"/>
        <v>-0.0009472626820693104</v>
      </c>
      <c r="Z128" s="18">
        <f t="shared" si="115"/>
        <v>-9.930173224117788E-05</v>
      </c>
      <c r="AA128" s="19">
        <f t="shared" si="106"/>
        <v>0.024251402487215416</v>
      </c>
      <c r="AC128" s="50">
        <v>0.106</v>
      </c>
      <c r="AD128" s="50">
        <v>0</v>
      </c>
      <c r="AE128" s="50">
        <v>0.394</v>
      </c>
      <c r="AF128" s="50">
        <v>0.5</v>
      </c>
      <c r="AH128" s="20">
        <f t="shared" si="116"/>
        <v>0.022998148297238584</v>
      </c>
      <c r="AI128" s="20">
        <f t="shared" si="116"/>
        <v>0.0028311614730878345</v>
      </c>
      <c r="AJ128" s="20">
        <f t="shared" si="116"/>
        <v>-0.0016062280261175265</v>
      </c>
      <c r="AK128" s="20">
        <f t="shared" si="116"/>
        <v>-8.701490533101186E-05</v>
      </c>
      <c r="AL128" s="21">
        <f t="shared" si="108"/>
        <v>0.02413606683887788</v>
      </c>
    </row>
    <row r="129" spans="1:38" ht="12.75">
      <c r="A129" s="2">
        <v>42003</v>
      </c>
      <c r="B129" s="4">
        <v>134.87</v>
      </c>
      <c r="C129" s="4">
        <v>143.28</v>
      </c>
      <c r="D129" s="4">
        <v>94.65</v>
      </c>
      <c r="E129" s="4">
        <v>149.7</v>
      </c>
      <c r="G129" s="5">
        <f aca="true" t="shared" si="118" ref="G129:J130">+B129/B128-1</f>
        <v>0.028678209137365407</v>
      </c>
      <c r="H129" s="5">
        <f t="shared" si="118"/>
        <v>-0.02171241294551418</v>
      </c>
      <c r="I129" s="5">
        <f t="shared" si="118"/>
        <v>-0.02923076923076917</v>
      </c>
      <c r="J129" s="5">
        <f t="shared" si="118"/>
        <v>0.005305217916862448</v>
      </c>
      <c r="L129" s="16">
        <f aca="true" t="shared" si="119" ref="L129:O130">L$2*G129</f>
        <v>0.007169552284341352</v>
      </c>
      <c r="M129" s="16">
        <f t="shared" si="119"/>
        <v>-0.005428103236378545</v>
      </c>
      <c r="N129" s="16">
        <f t="shared" si="119"/>
        <v>-0.002923076923076917</v>
      </c>
      <c r="O129" s="16">
        <f t="shared" si="119"/>
        <v>0.0021220871667449793</v>
      </c>
      <c r="P129" s="17">
        <f t="shared" si="117"/>
        <v>0.0009404592916308686</v>
      </c>
      <c r="R129" s="49">
        <v>0.207</v>
      </c>
      <c r="S129" s="49">
        <v>0.165</v>
      </c>
      <c r="T129" s="49">
        <v>0</v>
      </c>
      <c r="U129" s="49">
        <v>0.628</v>
      </c>
      <c r="W129" s="18">
        <f aca="true" t="shared" si="120" ref="W129:Z130">+R128*G129</f>
        <v>0.0015199450842803665</v>
      </c>
      <c r="X129" s="18">
        <f t="shared" si="120"/>
        <v>0</v>
      </c>
      <c r="Y129" s="18">
        <f t="shared" si="120"/>
        <v>-0.012159999999999975</v>
      </c>
      <c r="Z129" s="18">
        <f t="shared" si="120"/>
        <v>0.00281707071385396</v>
      </c>
      <c r="AA129" s="19">
        <f aca="true" t="shared" si="121" ref="AA129:AA134">SUM(W129:Z129)</f>
        <v>-0.007822984201865647</v>
      </c>
      <c r="AC129" s="50">
        <v>0.228</v>
      </c>
      <c r="AD129" s="50">
        <v>0.239</v>
      </c>
      <c r="AE129" s="50">
        <v>0</v>
      </c>
      <c r="AF129" s="50">
        <v>0.533</v>
      </c>
      <c r="AH129" s="20">
        <f aca="true" t="shared" si="122" ref="AH129:AK130">+AC128*G129</f>
        <v>0.003039890168560733</v>
      </c>
      <c r="AI129" s="20">
        <f t="shared" si="122"/>
        <v>0</v>
      </c>
      <c r="AJ129" s="20">
        <f t="shared" si="122"/>
        <v>-0.011516923076923055</v>
      </c>
      <c r="AK129" s="20">
        <f t="shared" si="122"/>
        <v>0.002652608958431224</v>
      </c>
      <c r="AL129" s="21">
        <f aca="true" t="shared" si="123" ref="AL129:AL134">SUM(AH129:AK129)</f>
        <v>-0.005824423949931098</v>
      </c>
    </row>
    <row r="130" spans="1:38" ht="12.75">
      <c r="A130" s="2">
        <v>42034</v>
      </c>
      <c r="B130" s="4">
        <v>144.68</v>
      </c>
      <c r="C130" s="4">
        <v>155.9</v>
      </c>
      <c r="D130" s="4">
        <v>101.83</v>
      </c>
      <c r="E130" s="4">
        <v>150.22</v>
      </c>
      <c r="G130" s="5">
        <f t="shared" si="118"/>
        <v>0.07273670942388977</v>
      </c>
      <c r="H130" s="5">
        <f t="shared" si="118"/>
        <v>0.08807928531546616</v>
      </c>
      <c r="I130" s="5">
        <f t="shared" si="118"/>
        <v>0.07585842577918633</v>
      </c>
      <c r="J130" s="5">
        <f t="shared" si="118"/>
        <v>0.0034736138944555517</v>
      </c>
      <c r="L130" s="16">
        <f t="shared" si="119"/>
        <v>0.018184177355972442</v>
      </c>
      <c r="M130" s="16">
        <f t="shared" si="119"/>
        <v>0.02201982132886654</v>
      </c>
      <c r="N130" s="16">
        <f t="shared" si="119"/>
        <v>0.007585842577918634</v>
      </c>
      <c r="O130" s="16">
        <f t="shared" si="119"/>
        <v>0.0013894455577822208</v>
      </c>
      <c r="P130" s="17">
        <f t="shared" si="117"/>
        <v>0.04917928682053983</v>
      </c>
      <c r="R130" s="49">
        <v>0.066</v>
      </c>
      <c r="S130" s="49">
        <v>0</v>
      </c>
      <c r="T130" s="49">
        <v>0.047</v>
      </c>
      <c r="U130" s="49">
        <v>0.887</v>
      </c>
      <c r="W130" s="18">
        <f t="shared" si="120"/>
        <v>0.01505649885074518</v>
      </c>
      <c r="X130" s="18">
        <f t="shared" si="120"/>
        <v>0.014533082077051918</v>
      </c>
      <c r="Y130" s="18">
        <f t="shared" si="120"/>
        <v>0</v>
      </c>
      <c r="Z130" s="18">
        <f t="shared" si="120"/>
        <v>0.0021814295257180866</v>
      </c>
      <c r="AA130" s="19">
        <f t="shared" si="121"/>
        <v>0.031771010453515186</v>
      </c>
      <c r="AC130" s="50">
        <v>0.099</v>
      </c>
      <c r="AD130" s="50">
        <v>0</v>
      </c>
      <c r="AE130" s="50">
        <v>0.046</v>
      </c>
      <c r="AF130" s="50">
        <v>0.855</v>
      </c>
      <c r="AH130" s="20">
        <f t="shared" si="122"/>
        <v>0.016583969748646867</v>
      </c>
      <c r="AI130" s="20">
        <f t="shared" si="122"/>
        <v>0.02105094919039641</v>
      </c>
      <c r="AJ130" s="20">
        <f t="shared" si="122"/>
        <v>0</v>
      </c>
      <c r="AK130" s="20">
        <f t="shared" si="122"/>
        <v>0.0018514362057448091</v>
      </c>
      <c r="AL130" s="21">
        <f t="shared" si="123"/>
        <v>0.039486355144788085</v>
      </c>
    </row>
    <row r="131" spans="1:38" ht="12.75">
      <c r="A131" s="2">
        <v>42062</v>
      </c>
      <c r="B131" s="4">
        <v>150.16</v>
      </c>
      <c r="C131" s="4">
        <v>161.94</v>
      </c>
      <c r="D131" s="4">
        <v>105.37</v>
      </c>
      <c r="E131" s="4">
        <v>150.94</v>
      </c>
      <c r="G131" s="5">
        <f aca="true" t="shared" si="124" ref="G131:J132">+B131/B130-1</f>
        <v>0.03787669339231403</v>
      </c>
      <c r="H131" s="5">
        <f t="shared" si="124"/>
        <v>0.038742783835792105</v>
      </c>
      <c r="I131" s="5">
        <f t="shared" si="124"/>
        <v>0.03476382205636841</v>
      </c>
      <c r="J131" s="5">
        <f t="shared" si="124"/>
        <v>0.004792970310211642</v>
      </c>
      <c r="L131" s="16">
        <f aca="true" t="shared" si="125" ref="L131:O132">L$2*G131</f>
        <v>0.009469173348078508</v>
      </c>
      <c r="M131" s="16">
        <f t="shared" si="125"/>
        <v>0.009685695958948026</v>
      </c>
      <c r="N131" s="16">
        <f t="shared" si="125"/>
        <v>0.003476382205636841</v>
      </c>
      <c r="O131" s="16">
        <f t="shared" si="125"/>
        <v>0.0019171881240846568</v>
      </c>
      <c r="P131" s="17">
        <f t="shared" si="117"/>
        <v>0.02454843963674803</v>
      </c>
      <c r="R131" s="49">
        <v>0</v>
      </c>
      <c r="S131" s="49">
        <v>0.113</v>
      </c>
      <c r="T131" s="49">
        <v>0.079</v>
      </c>
      <c r="U131" s="49">
        <v>0.808</v>
      </c>
      <c r="W131" s="18">
        <f aca="true" t="shared" si="126" ref="W131:Z132">+R130*G131</f>
        <v>0.0024998617638927263</v>
      </c>
      <c r="X131" s="18">
        <f t="shared" si="126"/>
        <v>0</v>
      </c>
      <c r="Y131" s="18">
        <f t="shared" si="126"/>
        <v>0.0016338996366493152</v>
      </c>
      <c r="Z131" s="18">
        <f t="shared" si="126"/>
        <v>0.004251364665157726</v>
      </c>
      <c r="AA131" s="19">
        <f t="shared" si="121"/>
        <v>0.008385126065699768</v>
      </c>
      <c r="AC131" s="50">
        <v>0.024</v>
      </c>
      <c r="AD131" s="50">
        <v>0.135</v>
      </c>
      <c r="AE131" s="50">
        <v>0.088</v>
      </c>
      <c r="AF131" s="50">
        <v>0.753</v>
      </c>
      <c r="AH131" s="20">
        <f aca="true" t="shared" si="127" ref="AH131:AK132">+AC130*G131</f>
        <v>0.0037497926458390893</v>
      </c>
      <c r="AI131" s="20">
        <f t="shared" si="127"/>
        <v>0</v>
      </c>
      <c r="AJ131" s="20">
        <f t="shared" si="127"/>
        <v>0.001599135814592947</v>
      </c>
      <c r="AK131" s="20">
        <f t="shared" si="127"/>
        <v>0.004097989615230954</v>
      </c>
      <c r="AL131" s="21">
        <f t="shared" si="123"/>
        <v>0.00944691807566299</v>
      </c>
    </row>
    <row r="132" spans="1:38" ht="12.75">
      <c r="A132" s="2">
        <v>42094</v>
      </c>
      <c r="B132" s="4">
        <v>155.66</v>
      </c>
      <c r="C132" s="4">
        <v>165.14</v>
      </c>
      <c r="D132" s="4">
        <v>107.42</v>
      </c>
      <c r="E132" s="4">
        <v>151.01</v>
      </c>
      <c r="G132" s="5">
        <f t="shared" si="124"/>
        <v>0.03662759722962172</v>
      </c>
      <c r="H132" s="5">
        <f t="shared" si="124"/>
        <v>0.019760405088304234</v>
      </c>
      <c r="I132" s="5">
        <f t="shared" si="124"/>
        <v>0.01945525291828787</v>
      </c>
      <c r="J132" s="5">
        <f t="shared" si="124"/>
        <v>0.00046376043460982785</v>
      </c>
      <c r="L132" s="16">
        <f t="shared" si="125"/>
        <v>0.00915689930740543</v>
      </c>
      <c r="M132" s="16">
        <f t="shared" si="125"/>
        <v>0.004940101272076058</v>
      </c>
      <c r="N132" s="16">
        <f t="shared" si="125"/>
        <v>0.0019455252918287869</v>
      </c>
      <c r="O132" s="16">
        <f t="shared" si="125"/>
        <v>0.00018550417384393116</v>
      </c>
      <c r="P132" s="17">
        <f t="shared" si="117"/>
        <v>0.016228030045154208</v>
      </c>
      <c r="R132" s="49">
        <v>0.084</v>
      </c>
      <c r="S132" s="49">
        <v>0</v>
      </c>
      <c r="T132" s="49">
        <v>0.376</v>
      </c>
      <c r="U132" s="49">
        <v>0.54</v>
      </c>
      <c r="W132" s="18">
        <f t="shared" si="126"/>
        <v>0</v>
      </c>
      <c r="X132" s="18">
        <f t="shared" si="126"/>
        <v>0.0022329257749783785</v>
      </c>
      <c r="Y132" s="18">
        <f t="shared" si="126"/>
        <v>0.0015369649805447416</v>
      </c>
      <c r="Z132" s="18">
        <f t="shared" si="126"/>
        <v>0.0003747184311647409</v>
      </c>
      <c r="AA132" s="19">
        <f t="shared" si="121"/>
        <v>0.004144609186687861</v>
      </c>
      <c r="AC132" s="50">
        <v>0.167</v>
      </c>
      <c r="AD132" s="50">
        <v>0</v>
      </c>
      <c r="AE132" s="50">
        <v>0.347</v>
      </c>
      <c r="AF132" s="50">
        <v>0.486</v>
      </c>
      <c r="AH132" s="20">
        <f t="shared" si="127"/>
        <v>0.0008790623335109214</v>
      </c>
      <c r="AI132" s="20">
        <f t="shared" si="127"/>
        <v>0.002667654686921072</v>
      </c>
      <c r="AJ132" s="20">
        <f t="shared" si="127"/>
        <v>0.0017120622568093324</v>
      </c>
      <c r="AK132" s="20">
        <f t="shared" si="127"/>
        <v>0.00034921160726120035</v>
      </c>
      <c r="AL132" s="21">
        <f t="shared" si="123"/>
        <v>0.005607990884502525</v>
      </c>
    </row>
    <row r="133" spans="1:38" ht="12.75">
      <c r="A133" s="2">
        <v>42124</v>
      </c>
      <c r="B133" s="4">
        <v>149.41</v>
      </c>
      <c r="C133" s="4">
        <v>164.41</v>
      </c>
      <c r="D133" s="4">
        <v>108.6</v>
      </c>
      <c r="E133" s="4">
        <v>150.61</v>
      </c>
      <c r="G133" s="5">
        <f aca="true" t="shared" si="128" ref="G133:J134">+B133/B132-1</f>
        <v>-0.04015161248875754</v>
      </c>
      <c r="H133" s="5">
        <f t="shared" si="128"/>
        <v>-0.004420491704008711</v>
      </c>
      <c r="I133" s="5">
        <f t="shared" si="128"/>
        <v>0.010984919009495275</v>
      </c>
      <c r="J133" s="5">
        <f t="shared" si="128"/>
        <v>-0.00264883120323145</v>
      </c>
      <c r="L133" s="16">
        <f aca="true" t="shared" si="129" ref="L133:O134">L$2*G133</f>
        <v>-0.010037903122189384</v>
      </c>
      <c r="M133" s="16">
        <f t="shared" si="129"/>
        <v>-0.0011051229260021778</v>
      </c>
      <c r="N133" s="16">
        <f t="shared" si="129"/>
        <v>0.0010984919009495275</v>
      </c>
      <c r="O133" s="16">
        <f t="shared" si="129"/>
        <v>-0.00105953248129258</v>
      </c>
      <c r="P133" s="17">
        <f t="shared" si="117"/>
        <v>-0.011104066628534616</v>
      </c>
      <c r="R133" s="49">
        <v>0.191</v>
      </c>
      <c r="S133" s="49">
        <v>0.214</v>
      </c>
      <c r="T133" s="49">
        <v>0</v>
      </c>
      <c r="U133" s="49">
        <v>0.595</v>
      </c>
      <c r="W133" s="18">
        <f aca="true" t="shared" si="130" ref="W133:Z134">+R132*G133</f>
        <v>-0.0033727354490556334</v>
      </c>
      <c r="X133" s="18">
        <f t="shared" si="130"/>
        <v>0</v>
      </c>
      <c r="Y133" s="18">
        <f t="shared" si="130"/>
        <v>0.004130329547570224</v>
      </c>
      <c r="Z133" s="18">
        <f t="shared" si="130"/>
        <v>-0.001430368849744983</v>
      </c>
      <c r="AA133" s="19">
        <f t="shared" si="121"/>
        <v>-0.0006727747512303925</v>
      </c>
      <c r="AC133" s="50">
        <v>0.267</v>
      </c>
      <c r="AD133" s="50">
        <v>0.235</v>
      </c>
      <c r="AE133" s="50">
        <v>0</v>
      </c>
      <c r="AF133" s="50">
        <v>0.498</v>
      </c>
      <c r="AH133" s="20">
        <f aca="true" t="shared" si="131" ref="AH133:AK134">+AC132*G133</f>
        <v>-0.0067053192856225095</v>
      </c>
      <c r="AI133" s="20">
        <f t="shared" si="131"/>
        <v>0</v>
      </c>
      <c r="AJ133" s="20">
        <f t="shared" si="131"/>
        <v>0.0038117668962948602</v>
      </c>
      <c r="AK133" s="20">
        <f t="shared" si="131"/>
        <v>-0.0012873319647704845</v>
      </c>
      <c r="AL133" s="21">
        <f t="shared" si="123"/>
        <v>-0.004180884354098134</v>
      </c>
    </row>
    <row r="134" spans="1:38" ht="12.75">
      <c r="A134" s="2">
        <v>42153</v>
      </c>
      <c r="B134" s="4">
        <v>151.6</v>
      </c>
      <c r="C134" s="4">
        <v>168.22</v>
      </c>
      <c r="D134" s="4">
        <v>106.59</v>
      </c>
      <c r="E134" s="4">
        <v>150.38</v>
      </c>
      <c r="G134" s="5">
        <f t="shared" si="128"/>
        <v>0.014657653436851659</v>
      </c>
      <c r="H134" s="5">
        <f t="shared" si="128"/>
        <v>0.02317377288486111</v>
      </c>
      <c r="I134" s="5">
        <f t="shared" si="128"/>
        <v>-0.018508287292817616</v>
      </c>
      <c r="J134" s="5">
        <f t="shared" si="128"/>
        <v>-0.001527123032999289</v>
      </c>
      <c r="L134" s="16">
        <f t="shared" si="129"/>
        <v>0.0036644133592129147</v>
      </c>
      <c r="M134" s="16">
        <f t="shared" si="129"/>
        <v>0.0057934432212152775</v>
      </c>
      <c r="N134" s="16">
        <f t="shared" si="129"/>
        <v>-0.0018508287292817616</v>
      </c>
      <c r="O134" s="16">
        <f t="shared" si="129"/>
        <v>-0.0006108492131997157</v>
      </c>
      <c r="P134" s="17">
        <f aca="true" t="shared" si="132" ref="P134:P139">SUM(L134:O134)</f>
        <v>0.006996178637946715</v>
      </c>
      <c r="R134" s="49">
        <v>0</v>
      </c>
      <c r="S134" s="49">
        <v>0.338</v>
      </c>
      <c r="T134" s="49">
        <v>0.04</v>
      </c>
      <c r="U134" s="49">
        <v>0.622</v>
      </c>
      <c r="W134" s="18">
        <f t="shared" si="130"/>
        <v>0.0027996118064386667</v>
      </c>
      <c r="X134" s="18">
        <f t="shared" si="130"/>
        <v>0.004959187397360278</v>
      </c>
      <c r="Y134" s="18">
        <f t="shared" si="130"/>
        <v>0</v>
      </c>
      <c r="Z134" s="18">
        <f t="shared" si="130"/>
        <v>-0.000908638204634577</v>
      </c>
      <c r="AA134" s="19">
        <f t="shared" si="121"/>
        <v>0.006850160999164368</v>
      </c>
      <c r="AC134" s="50">
        <v>0</v>
      </c>
      <c r="AD134" s="50">
        <v>0.356</v>
      </c>
      <c r="AE134" s="50">
        <v>0.1</v>
      </c>
      <c r="AF134" s="50">
        <v>0.544</v>
      </c>
      <c r="AH134" s="20">
        <f t="shared" si="131"/>
        <v>0.003913593467639393</v>
      </c>
      <c r="AI134" s="20">
        <f t="shared" si="131"/>
        <v>0.00544583662794236</v>
      </c>
      <c r="AJ134" s="20">
        <f t="shared" si="131"/>
        <v>0</v>
      </c>
      <c r="AK134" s="20">
        <f t="shared" si="131"/>
        <v>-0.000760507270433646</v>
      </c>
      <c r="AL134" s="21">
        <f t="shared" si="123"/>
        <v>0.008598922825148106</v>
      </c>
    </row>
    <row r="135" spans="1:38" ht="12.75">
      <c r="A135" s="2">
        <v>42185</v>
      </c>
      <c r="B135" s="4">
        <v>147.26</v>
      </c>
      <c r="C135" s="4">
        <v>159.04</v>
      </c>
      <c r="D135" s="4">
        <v>102.66</v>
      </c>
      <c r="E135" s="4">
        <v>149.45</v>
      </c>
      <c r="G135" s="5">
        <f aca="true" t="shared" si="133" ref="G135:J136">+B135/B134-1</f>
        <v>-0.028627968337730847</v>
      </c>
      <c r="H135" s="5">
        <f t="shared" si="133"/>
        <v>-0.05457139460230653</v>
      </c>
      <c r="I135" s="5">
        <f t="shared" si="133"/>
        <v>-0.036870250492541556</v>
      </c>
      <c r="J135" s="5">
        <f t="shared" si="133"/>
        <v>-0.00618433302300847</v>
      </c>
      <c r="L135" s="16">
        <f aca="true" t="shared" si="134" ref="L135:O136">L$2*G135</f>
        <v>-0.007156992084432712</v>
      </c>
      <c r="M135" s="16">
        <f t="shared" si="134"/>
        <v>-0.013642848650576633</v>
      </c>
      <c r="N135" s="16">
        <f t="shared" si="134"/>
        <v>-0.003687025049254156</v>
      </c>
      <c r="O135" s="16">
        <f t="shared" si="134"/>
        <v>-0.002473733209203388</v>
      </c>
      <c r="P135" s="17">
        <f t="shared" si="132"/>
        <v>-0.02696059899346689</v>
      </c>
      <c r="R135" s="49">
        <v>0.336</v>
      </c>
      <c r="S135" s="49">
        <v>0.005</v>
      </c>
      <c r="T135" s="49">
        <v>0</v>
      </c>
      <c r="U135" s="49">
        <v>0.659</v>
      </c>
      <c r="W135" s="18">
        <f aca="true" t="shared" si="135" ref="W135:Z136">+R134*G135</f>
        <v>0</v>
      </c>
      <c r="X135" s="18">
        <f t="shared" si="135"/>
        <v>-0.01844513137557961</v>
      </c>
      <c r="Y135" s="18">
        <f t="shared" si="135"/>
        <v>-0.0014748100197016622</v>
      </c>
      <c r="Z135" s="18">
        <f t="shared" si="135"/>
        <v>-0.0038466551403112687</v>
      </c>
      <c r="AA135" s="19">
        <f aca="true" t="shared" si="136" ref="AA135:AA140">SUM(W135:Z135)</f>
        <v>-0.023766596535592537</v>
      </c>
      <c r="AC135" s="50">
        <v>0.365</v>
      </c>
      <c r="AD135" s="50">
        <v>0.055</v>
      </c>
      <c r="AE135" s="50">
        <v>0</v>
      </c>
      <c r="AF135" s="50">
        <v>0.58</v>
      </c>
      <c r="AH135" s="20">
        <f aca="true" t="shared" si="137" ref="AH135:AK136">+AC134*G135</f>
        <v>0</v>
      </c>
      <c r="AI135" s="20">
        <f t="shared" si="137"/>
        <v>-0.019427416478421125</v>
      </c>
      <c r="AJ135" s="20">
        <f t="shared" si="137"/>
        <v>-0.003687025049254156</v>
      </c>
      <c r="AK135" s="20">
        <f t="shared" si="137"/>
        <v>-0.003364277164516608</v>
      </c>
      <c r="AL135" s="21">
        <f aca="true" t="shared" si="138" ref="AL135:AL140">SUM(AH135:AK135)</f>
        <v>-0.02647871869219189</v>
      </c>
    </row>
    <row r="136" spans="1:38" ht="12.75">
      <c r="A136" s="2">
        <v>42216</v>
      </c>
      <c r="B136" s="4">
        <v>150.7</v>
      </c>
      <c r="C136" s="4">
        <v>163.71</v>
      </c>
      <c r="D136" s="4">
        <v>99.93</v>
      </c>
      <c r="E136" s="4">
        <v>150.62</v>
      </c>
      <c r="G136" s="5">
        <f t="shared" si="133"/>
        <v>0.023360043460545876</v>
      </c>
      <c r="H136" s="5">
        <f t="shared" si="133"/>
        <v>0.029363682092555354</v>
      </c>
      <c r="I136" s="5">
        <f t="shared" si="133"/>
        <v>-0.026592635885447025</v>
      </c>
      <c r="J136" s="5">
        <f t="shared" si="133"/>
        <v>0.007828705252592938</v>
      </c>
      <c r="L136" s="16">
        <f t="shared" si="134"/>
        <v>0.005840010865136469</v>
      </c>
      <c r="M136" s="16">
        <f t="shared" si="134"/>
        <v>0.007340920523138839</v>
      </c>
      <c r="N136" s="16">
        <f t="shared" si="134"/>
        <v>-0.002659263588544703</v>
      </c>
      <c r="O136" s="16">
        <f t="shared" si="134"/>
        <v>0.0031314821010371753</v>
      </c>
      <c r="P136" s="17">
        <f t="shared" si="132"/>
        <v>0.01365314990076778</v>
      </c>
      <c r="R136" s="49">
        <v>0</v>
      </c>
      <c r="S136" s="49">
        <v>0.174</v>
      </c>
      <c r="T136" s="49">
        <v>0.171</v>
      </c>
      <c r="U136" s="49">
        <v>0.655</v>
      </c>
      <c r="W136" s="18">
        <f t="shared" si="135"/>
        <v>0.007848974602743414</v>
      </c>
      <c r="X136" s="18">
        <f t="shared" si="135"/>
        <v>0.00014681841046277678</v>
      </c>
      <c r="Y136" s="18">
        <f t="shared" si="135"/>
        <v>0</v>
      </c>
      <c r="Z136" s="18">
        <f t="shared" si="135"/>
        <v>0.005159116761458746</v>
      </c>
      <c r="AA136" s="19">
        <f t="shared" si="136"/>
        <v>0.013154909774664936</v>
      </c>
      <c r="AC136" s="50">
        <v>0.075</v>
      </c>
      <c r="AD136" s="50">
        <v>0.212</v>
      </c>
      <c r="AE136" s="50">
        <v>0.177</v>
      </c>
      <c r="AF136" s="50">
        <v>0.536</v>
      </c>
      <c r="AH136" s="20">
        <f t="shared" si="137"/>
        <v>0.008526415863099244</v>
      </c>
      <c r="AI136" s="20">
        <f t="shared" si="137"/>
        <v>0.0016150025150905446</v>
      </c>
      <c r="AJ136" s="20">
        <f t="shared" si="137"/>
        <v>0</v>
      </c>
      <c r="AK136" s="20">
        <f t="shared" si="137"/>
        <v>0.004540649046503904</v>
      </c>
      <c r="AL136" s="21">
        <f t="shared" si="138"/>
        <v>0.014682067424693692</v>
      </c>
    </row>
    <row r="137" spans="1:38" ht="12.75">
      <c r="A137" s="2">
        <v>42247</v>
      </c>
      <c r="B137" s="4">
        <v>138.54</v>
      </c>
      <c r="C137" s="4">
        <v>152.53</v>
      </c>
      <c r="D137" s="4">
        <v>90.41</v>
      </c>
      <c r="E137" s="4">
        <v>150.09</v>
      </c>
      <c r="G137" s="5">
        <f aca="true" t="shared" si="139" ref="G137:J138">+B137/B136-1</f>
        <v>-0.08069011280690108</v>
      </c>
      <c r="H137" s="5">
        <f t="shared" si="139"/>
        <v>-0.06829149105124921</v>
      </c>
      <c r="I137" s="5">
        <f t="shared" si="139"/>
        <v>-0.09526668668067662</v>
      </c>
      <c r="J137" s="5">
        <f t="shared" si="139"/>
        <v>-0.003518789005444223</v>
      </c>
      <c r="L137" s="16">
        <f aca="true" t="shared" si="140" ref="L137:O138">L$2*G137</f>
        <v>-0.02017252820172527</v>
      </c>
      <c r="M137" s="16">
        <f t="shared" si="140"/>
        <v>-0.017072872762812302</v>
      </c>
      <c r="N137" s="16">
        <f t="shared" si="140"/>
        <v>-0.009526668668067662</v>
      </c>
      <c r="O137" s="16">
        <f t="shared" si="140"/>
        <v>-0.0014075156021776892</v>
      </c>
      <c r="P137" s="17">
        <f t="shared" si="132"/>
        <v>-0.04817958523478292</v>
      </c>
      <c r="R137" s="49">
        <v>0</v>
      </c>
      <c r="S137" s="49">
        <v>0.171</v>
      </c>
      <c r="T137" s="49">
        <v>0</v>
      </c>
      <c r="U137" s="49">
        <v>0.829</v>
      </c>
      <c r="W137" s="18">
        <f aca="true" t="shared" si="141" ref="W137:Z138">+R136*G137</f>
        <v>0</v>
      </c>
      <c r="X137" s="18">
        <f t="shared" si="141"/>
        <v>-0.01188271944291736</v>
      </c>
      <c r="Y137" s="18">
        <f t="shared" si="141"/>
        <v>-0.016290603422395702</v>
      </c>
      <c r="Z137" s="18">
        <f t="shared" si="141"/>
        <v>-0.002304806798565966</v>
      </c>
      <c r="AA137" s="19">
        <f t="shared" si="136"/>
        <v>-0.03047812966387903</v>
      </c>
      <c r="AC137" s="50">
        <v>0</v>
      </c>
      <c r="AD137" s="50">
        <v>0.216</v>
      </c>
      <c r="AE137" s="50">
        <v>0</v>
      </c>
      <c r="AF137" s="50">
        <v>0.784</v>
      </c>
      <c r="AH137" s="20">
        <f aca="true" t="shared" si="142" ref="AH137:AK138">+AC136*G137</f>
        <v>-0.006051758460517581</v>
      </c>
      <c r="AI137" s="20">
        <f t="shared" si="142"/>
        <v>-0.014477796102864832</v>
      </c>
      <c r="AJ137" s="20">
        <f t="shared" si="142"/>
        <v>-0.01686220354247976</v>
      </c>
      <c r="AK137" s="20">
        <f t="shared" si="142"/>
        <v>-0.0018860709069181034</v>
      </c>
      <c r="AL137" s="21">
        <f t="shared" si="138"/>
        <v>-0.039277829012780284</v>
      </c>
    </row>
    <row r="138" spans="1:38" ht="12.75">
      <c r="A138" s="2">
        <v>42277</v>
      </c>
      <c r="B138" s="4">
        <v>134.67</v>
      </c>
      <c r="C138" s="4">
        <v>148.82</v>
      </c>
      <c r="D138" s="4">
        <v>88.14</v>
      </c>
      <c r="E138" s="4">
        <v>150.71</v>
      </c>
      <c r="G138" s="5">
        <f t="shared" si="139"/>
        <v>-0.027934170636639277</v>
      </c>
      <c r="H138" s="5">
        <f t="shared" si="139"/>
        <v>-0.02432308398347871</v>
      </c>
      <c r="I138" s="5">
        <f t="shared" si="139"/>
        <v>-0.0251078420528702</v>
      </c>
      <c r="J138" s="5">
        <f t="shared" si="139"/>
        <v>0.0041308548204410656</v>
      </c>
      <c r="L138" s="16">
        <f t="shared" si="140"/>
        <v>-0.006983542659159819</v>
      </c>
      <c r="M138" s="16">
        <f t="shared" si="140"/>
        <v>-0.006080770995869678</v>
      </c>
      <c r="N138" s="16">
        <f t="shared" si="140"/>
        <v>-0.0025107842052870203</v>
      </c>
      <c r="O138" s="16">
        <f t="shared" si="140"/>
        <v>0.0016523419281764262</v>
      </c>
      <c r="P138" s="17">
        <f t="shared" si="132"/>
        <v>-0.013922755932140091</v>
      </c>
      <c r="R138" s="49">
        <v>0</v>
      </c>
      <c r="S138" s="49">
        <v>0</v>
      </c>
      <c r="T138" s="49">
        <v>0.159</v>
      </c>
      <c r="U138" s="49">
        <v>0.841</v>
      </c>
      <c r="W138" s="18">
        <f t="shared" si="141"/>
        <v>0</v>
      </c>
      <c r="X138" s="18">
        <f t="shared" si="141"/>
        <v>-0.00415924736117486</v>
      </c>
      <c r="Y138" s="18">
        <f t="shared" si="141"/>
        <v>0</v>
      </c>
      <c r="Z138" s="18">
        <f t="shared" si="141"/>
        <v>0.003424478646145643</v>
      </c>
      <c r="AA138" s="19">
        <f t="shared" si="136"/>
        <v>-0.0007347687150292166</v>
      </c>
      <c r="AC138" s="50">
        <v>0</v>
      </c>
      <c r="AD138" s="50">
        <v>0</v>
      </c>
      <c r="AE138" s="50">
        <v>0.197</v>
      </c>
      <c r="AF138" s="50">
        <v>0.803</v>
      </c>
      <c r="AH138" s="20">
        <f t="shared" si="142"/>
        <v>0</v>
      </c>
      <c r="AI138" s="20">
        <f t="shared" si="142"/>
        <v>-0.005253786140431402</v>
      </c>
      <c r="AJ138" s="20">
        <f t="shared" si="142"/>
        <v>0</v>
      </c>
      <c r="AK138" s="20">
        <f t="shared" si="142"/>
        <v>0.0032385901792257956</v>
      </c>
      <c r="AL138" s="21">
        <f t="shared" si="138"/>
        <v>-0.002015195961205606</v>
      </c>
    </row>
    <row r="139" spans="1:38" ht="12.75">
      <c r="A139" s="2">
        <v>42307</v>
      </c>
      <c r="B139" s="4">
        <v>143.87</v>
      </c>
      <c r="C139" s="4">
        <v>161.27</v>
      </c>
      <c r="D139" s="4">
        <v>92.8</v>
      </c>
      <c r="E139" s="4">
        <v>151.34</v>
      </c>
      <c r="G139" s="5">
        <f>+B139/B138-1</f>
        <v>0.06831514071433897</v>
      </c>
      <c r="H139" s="5">
        <f>+C139/C138-1</f>
        <v>0.08365811046902305</v>
      </c>
      <c r="I139" s="5">
        <f>+D139/D138-1</f>
        <v>0.052870433401406736</v>
      </c>
      <c r="J139" s="5">
        <f>+E139/E138-1</f>
        <v>0.004180213655364584</v>
      </c>
      <c r="L139" s="16">
        <f>L$2*G139</f>
        <v>0.017078785178584743</v>
      </c>
      <c r="M139" s="16">
        <f>M$2*H139</f>
        <v>0.020914527617255763</v>
      </c>
      <c r="N139" s="16">
        <f>N$2*I139</f>
        <v>0.005287043340140674</v>
      </c>
      <c r="O139" s="16">
        <f>O$2*J139</f>
        <v>0.0016720854621458338</v>
      </c>
      <c r="P139" s="17">
        <f t="shared" si="132"/>
        <v>0.04495244159812701</v>
      </c>
      <c r="R139" s="49">
        <v>0.099</v>
      </c>
      <c r="S139" s="49">
        <v>0.067</v>
      </c>
      <c r="T139" s="49">
        <v>0.057</v>
      </c>
      <c r="U139" s="49">
        <v>0.777</v>
      </c>
      <c r="W139" s="18">
        <f aca="true" t="shared" si="143" ref="W139:Z140">+R138*G139</f>
        <v>0</v>
      </c>
      <c r="X139" s="18">
        <f t="shared" si="143"/>
        <v>0</v>
      </c>
      <c r="Y139" s="18">
        <f t="shared" si="143"/>
        <v>0.00840639891082367</v>
      </c>
      <c r="Z139" s="18">
        <f t="shared" si="143"/>
        <v>0.003515559684161615</v>
      </c>
      <c r="AA139" s="19">
        <f t="shared" si="136"/>
        <v>0.011921958594985287</v>
      </c>
      <c r="AC139" s="50">
        <v>0.12</v>
      </c>
      <c r="AD139" s="50">
        <v>0.092</v>
      </c>
      <c r="AE139" s="50">
        <v>0.072</v>
      </c>
      <c r="AF139" s="50">
        <v>0.716</v>
      </c>
      <c r="AH139" s="20">
        <f aca="true" t="shared" si="144" ref="AH139:AK140">+AC138*G139</f>
        <v>0</v>
      </c>
      <c r="AI139" s="20">
        <f t="shared" si="144"/>
        <v>0</v>
      </c>
      <c r="AJ139" s="20">
        <f t="shared" si="144"/>
        <v>0.010415475380077128</v>
      </c>
      <c r="AK139" s="20">
        <f t="shared" si="144"/>
        <v>0.0033567115652577612</v>
      </c>
      <c r="AL139" s="21">
        <f t="shared" si="138"/>
        <v>0.013772186945334889</v>
      </c>
    </row>
    <row r="140" spans="1:38" ht="12.75">
      <c r="A140" s="2">
        <v>42338</v>
      </c>
      <c r="B140" s="4">
        <v>147.62</v>
      </c>
      <c r="C140" s="4">
        <v>164.87</v>
      </c>
      <c r="D140" s="4">
        <v>94.64</v>
      </c>
      <c r="E140" s="4">
        <v>151.94</v>
      </c>
      <c r="G140" s="5">
        <f aca="true" t="shared" si="145" ref="G140:G145">+B140/B139-1</f>
        <v>0.026065197747966895</v>
      </c>
      <c r="H140" s="5">
        <f aca="true" t="shared" si="146" ref="H140:H145">+C140/C139-1</f>
        <v>0.02232281267439684</v>
      </c>
      <c r="I140" s="5">
        <f aca="true" t="shared" si="147" ref="I140:I145">+D140/D139-1</f>
        <v>0.01982758620689662</v>
      </c>
      <c r="J140" s="5">
        <f aca="true" t="shared" si="148" ref="J140:J145">+E140/E139-1</f>
        <v>0.003964583058015059</v>
      </c>
      <c r="L140" s="16">
        <f aca="true" t="shared" si="149" ref="L140:L145">L$2*G140</f>
        <v>0.006516299436991724</v>
      </c>
      <c r="M140" s="16">
        <f aca="true" t="shared" si="150" ref="M140:M145">M$2*H140</f>
        <v>0.00558070316859921</v>
      </c>
      <c r="N140" s="16">
        <f aca="true" t="shared" si="151" ref="N140:N145">N$2*I140</f>
        <v>0.001982758620689662</v>
      </c>
      <c r="O140" s="16">
        <f aca="true" t="shared" si="152" ref="O140:O145">O$2*J140</f>
        <v>0.0015858332232060236</v>
      </c>
      <c r="P140" s="17">
        <f aca="true" t="shared" si="153" ref="P140:P145">SUM(L140:O140)</f>
        <v>0.01566559444948662</v>
      </c>
      <c r="R140" s="49">
        <v>0</v>
      </c>
      <c r="S140" s="49">
        <v>0.087</v>
      </c>
      <c r="T140" s="49">
        <v>0.312</v>
      </c>
      <c r="U140" s="49">
        <v>0.601</v>
      </c>
      <c r="W140" s="18">
        <f t="shared" si="143"/>
        <v>0.002580454577048723</v>
      </c>
      <c r="X140" s="18">
        <f t="shared" si="143"/>
        <v>0.0014956284491845885</v>
      </c>
      <c r="Y140" s="18">
        <f t="shared" si="143"/>
        <v>0.0011301724137931072</v>
      </c>
      <c r="Z140" s="18">
        <f t="shared" si="143"/>
        <v>0.0030804810360777007</v>
      </c>
      <c r="AA140" s="19">
        <f t="shared" si="136"/>
        <v>0.008286736476104119</v>
      </c>
      <c r="AC140" s="50">
        <v>0</v>
      </c>
      <c r="AD140" s="50">
        <v>0.196</v>
      </c>
      <c r="AE140" s="50">
        <v>0.297</v>
      </c>
      <c r="AF140" s="50">
        <v>0.507</v>
      </c>
      <c r="AH140" s="20">
        <f t="shared" si="144"/>
        <v>0.0031278237297560274</v>
      </c>
      <c r="AI140" s="20">
        <f t="shared" si="144"/>
        <v>0.0020536987660445096</v>
      </c>
      <c r="AJ140" s="20">
        <f t="shared" si="144"/>
        <v>0.0014275862068965565</v>
      </c>
      <c r="AK140" s="20">
        <f t="shared" si="144"/>
        <v>0.002838641469538782</v>
      </c>
      <c r="AL140" s="21">
        <f t="shared" si="138"/>
        <v>0.009447750172235876</v>
      </c>
    </row>
    <row r="141" spans="1:38" ht="12.75">
      <c r="A141" s="2">
        <v>42368</v>
      </c>
      <c r="B141" s="4">
        <v>145.31</v>
      </c>
      <c r="C141" s="4">
        <v>160.74</v>
      </c>
      <c r="D141" s="4">
        <v>89.54</v>
      </c>
      <c r="E141" s="4">
        <v>151.45</v>
      </c>
      <c r="G141" s="5">
        <f t="shared" si="145"/>
        <v>-0.015648286140089396</v>
      </c>
      <c r="H141" s="5">
        <f t="shared" si="146"/>
        <v>-0.025050039425001502</v>
      </c>
      <c r="I141" s="5">
        <f t="shared" si="147"/>
        <v>-0.05388841927303456</v>
      </c>
      <c r="J141" s="5">
        <f t="shared" si="148"/>
        <v>-0.0032249572199553045</v>
      </c>
      <c r="L141" s="16">
        <f t="shared" si="149"/>
        <v>-0.003912071535022349</v>
      </c>
      <c r="M141" s="16">
        <f t="shared" si="150"/>
        <v>-0.006262509856250376</v>
      </c>
      <c r="N141" s="16">
        <f t="shared" si="151"/>
        <v>-0.005388841927303456</v>
      </c>
      <c r="O141" s="16">
        <f t="shared" si="152"/>
        <v>-0.001289982887982122</v>
      </c>
      <c r="P141" s="17">
        <f t="shared" si="153"/>
        <v>-0.016853406206558303</v>
      </c>
      <c r="R141" s="49">
        <v>0.142</v>
      </c>
      <c r="S141" s="49">
        <v>0.251</v>
      </c>
      <c r="T141" s="49">
        <v>0</v>
      </c>
      <c r="U141" s="49">
        <v>0.607</v>
      </c>
      <c r="W141" s="18">
        <f aca="true" t="shared" si="154" ref="W141:W146">+R140*G141</f>
        <v>0</v>
      </c>
      <c r="X141" s="18">
        <f aca="true" t="shared" si="155" ref="X141:X146">+S140*H141</f>
        <v>-0.0021793534299751303</v>
      </c>
      <c r="Y141" s="18">
        <f aca="true" t="shared" si="156" ref="Y141:Y146">+T140*I141</f>
        <v>-0.016813186813186783</v>
      </c>
      <c r="Z141" s="18">
        <f aca="true" t="shared" si="157" ref="Z141:Z146">+U140*J141</f>
        <v>-0.001938199289193138</v>
      </c>
      <c r="AA141" s="19">
        <f aca="true" t="shared" si="158" ref="AA141:AA146">SUM(W141:Z141)</f>
        <v>-0.020930739532355053</v>
      </c>
      <c r="AC141" s="50">
        <v>0.238</v>
      </c>
      <c r="AD141" s="50">
        <v>0.264</v>
      </c>
      <c r="AE141" s="50">
        <v>0</v>
      </c>
      <c r="AF141" s="50">
        <v>0.498</v>
      </c>
      <c r="AH141" s="20">
        <f aca="true" t="shared" si="159" ref="AH141:AH146">+AC140*G141</f>
        <v>0</v>
      </c>
      <c r="AI141" s="20">
        <f aca="true" t="shared" si="160" ref="AI141:AI146">+AD140*H141</f>
        <v>-0.004909807727300295</v>
      </c>
      <c r="AJ141" s="20">
        <f aca="true" t="shared" si="161" ref="AJ141:AJ146">+AE140*I141</f>
        <v>-0.016004860524091263</v>
      </c>
      <c r="AK141" s="20">
        <f aca="true" t="shared" si="162" ref="AK141:AK146">+AF140*J141</f>
        <v>-0.0016350533105173393</v>
      </c>
      <c r="AL141" s="21">
        <f aca="true" t="shared" si="163" ref="AL141:AL146">SUM(AH141:AK141)</f>
        <v>-0.022549721561908896</v>
      </c>
    </row>
    <row r="142" spans="1:38" ht="12.75">
      <c r="A142" s="2">
        <v>42398</v>
      </c>
      <c r="B142" s="4">
        <v>142.36</v>
      </c>
      <c r="C142" s="4">
        <v>155.08</v>
      </c>
      <c r="D142" s="4">
        <v>86.9</v>
      </c>
      <c r="E142" s="4">
        <v>152.34</v>
      </c>
      <c r="G142" s="5">
        <f t="shared" si="145"/>
        <v>-0.020301424540637214</v>
      </c>
      <c r="H142" s="5">
        <f t="shared" si="146"/>
        <v>-0.03521214383476423</v>
      </c>
      <c r="I142" s="5">
        <f t="shared" si="147"/>
        <v>-0.029484029484029506</v>
      </c>
      <c r="J142" s="5">
        <f t="shared" si="148"/>
        <v>0.005876526906569923</v>
      </c>
      <c r="L142" s="16">
        <f t="shared" si="149"/>
        <v>-0.0050753561351593035</v>
      </c>
      <c r="M142" s="16">
        <f t="shared" si="150"/>
        <v>-0.008803035958691058</v>
      </c>
      <c r="N142" s="16">
        <f t="shared" si="151"/>
        <v>-0.002948402948402951</v>
      </c>
      <c r="O142" s="16">
        <f t="shared" si="152"/>
        <v>0.0023506107626279694</v>
      </c>
      <c r="P142" s="17">
        <f t="shared" si="153"/>
        <v>-0.014476184279625342</v>
      </c>
      <c r="R142" s="49">
        <v>0.258</v>
      </c>
      <c r="S142" s="49">
        <v>0.069</v>
      </c>
      <c r="T142" s="49">
        <v>0</v>
      </c>
      <c r="U142" s="49">
        <v>0.673</v>
      </c>
      <c r="W142" s="18">
        <f t="shared" si="154"/>
        <v>-0.002882802284770484</v>
      </c>
      <c r="X142" s="18">
        <f t="shared" si="155"/>
        <v>-0.008838248102525823</v>
      </c>
      <c r="Y142" s="18">
        <f t="shared" si="156"/>
        <v>0</v>
      </c>
      <c r="Z142" s="18">
        <f t="shared" si="157"/>
        <v>0.0035670518322879433</v>
      </c>
      <c r="AA142" s="19">
        <f t="shared" si="158"/>
        <v>-0.008153998555008363</v>
      </c>
      <c r="AC142" s="50">
        <v>0.297</v>
      </c>
      <c r="AD142" s="50">
        <v>0.106</v>
      </c>
      <c r="AE142" s="50">
        <v>0</v>
      </c>
      <c r="AF142" s="50">
        <v>0.597</v>
      </c>
      <c r="AH142" s="20">
        <f t="shared" si="159"/>
        <v>-0.004831739040671657</v>
      </c>
      <c r="AI142" s="20">
        <f t="shared" si="160"/>
        <v>-0.009296005972377758</v>
      </c>
      <c r="AJ142" s="20">
        <f t="shared" si="161"/>
        <v>0</v>
      </c>
      <c r="AK142" s="20">
        <f t="shared" si="162"/>
        <v>0.0029265103994718217</v>
      </c>
      <c r="AL142" s="21">
        <f t="shared" si="163"/>
        <v>-0.011201234613577592</v>
      </c>
    </row>
    <row r="143" spans="1:38" ht="12.75">
      <c r="A143" s="2">
        <v>42429</v>
      </c>
      <c r="B143" s="4">
        <v>144.63</v>
      </c>
      <c r="C143" s="4">
        <v>153.39</v>
      </c>
      <c r="D143" s="4">
        <v>89.96</v>
      </c>
      <c r="E143" s="4">
        <v>152.78</v>
      </c>
      <c r="G143" s="5">
        <f t="shared" si="145"/>
        <v>0.015945490306265686</v>
      </c>
      <c r="H143" s="5">
        <f t="shared" si="146"/>
        <v>-0.01089760123807082</v>
      </c>
      <c r="I143" s="5">
        <f t="shared" si="147"/>
        <v>0.035212888377445184</v>
      </c>
      <c r="J143" s="5">
        <f t="shared" si="148"/>
        <v>0.0028882762242352644</v>
      </c>
      <c r="L143" s="16">
        <f t="shared" si="149"/>
        <v>0.0039863725765664215</v>
      </c>
      <c r="M143" s="16">
        <f t="shared" si="150"/>
        <v>-0.002724400309517705</v>
      </c>
      <c r="N143" s="16">
        <f t="shared" si="151"/>
        <v>0.0035212888377445187</v>
      </c>
      <c r="O143" s="16">
        <f t="shared" si="152"/>
        <v>0.001155310489694106</v>
      </c>
      <c r="P143" s="17">
        <f t="shared" si="153"/>
        <v>0.005938571594487341</v>
      </c>
      <c r="R143" s="49">
        <v>0</v>
      </c>
      <c r="S143" s="49">
        <v>0.044</v>
      </c>
      <c r="T143" s="49">
        <v>0.253</v>
      </c>
      <c r="U143" s="49">
        <v>0.703</v>
      </c>
      <c r="W143" s="18">
        <f t="shared" si="154"/>
        <v>0.004113936499016547</v>
      </c>
      <c r="X143" s="18">
        <f t="shared" si="155"/>
        <v>-0.0007519344854268866</v>
      </c>
      <c r="Y143" s="18">
        <f t="shared" si="156"/>
        <v>0</v>
      </c>
      <c r="Z143" s="18">
        <f t="shared" si="157"/>
        <v>0.001943809898910333</v>
      </c>
      <c r="AA143" s="19">
        <f t="shared" si="158"/>
        <v>0.005305811912499994</v>
      </c>
      <c r="AC143" s="50">
        <v>0</v>
      </c>
      <c r="AD143" s="50">
        <v>0.12</v>
      </c>
      <c r="AE143" s="50">
        <v>0.247</v>
      </c>
      <c r="AF143" s="50">
        <v>0.633</v>
      </c>
      <c r="AH143" s="20">
        <f t="shared" si="159"/>
        <v>0.004735810620960909</v>
      </c>
      <c r="AI143" s="20">
        <f t="shared" si="160"/>
        <v>-0.0011551457312355068</v>
      </c>
      <c r="AJ143" s="20">
        <f t="shared" si="161"/>
        <v>0</v>
      </c>
      <c r="AK143" s="20">
        <f t="shared" si="162"/>
        <v>0.0017243009058684527</v>
      </c>
      <c r="AL143" s="21">
        <f t="shared" si="163"/>
        <v>0.005304965795593855</v>
      </c>
    </row>
    <row r="144" spans="1:38" ht="12.75">
      <c r="A144" s="2">
        <v>42460</v>
      </c>
      <c r="B144" s="4">
        <v>144.6</v>
      </c>
      <c r="C144" s="4">
        <v>152.48</v>
      </c>
      <c r="D144" s="4">
        <v>90.48</v>
      </c>
      <c r="E144" s="4">
        <v>152.79</v>
      </c>
      <c r="G144" s="5">
        <f t="shared" si="145"/>
        <v>-0.00020742584526034502</v>
      </c>
      <c r="H144" s="5">
        <f t="shared" si="146"/>
        <v>-0.005932590129734683</v>
      </c>
      <c r="I144" s="5">
        <f t="shared" si="147"/>
        <v>0.005780346820809301</v>
      </c>
      <c r="J144" s="5">
        <f t="shared" si="148"/>
        <v>6.545359340215384E-05</v>
      </c>
      <c r="L144" s="16">
        <f t="shared" si="149"/>
        <v>-5.1856461315086255E-05</v>
      </c>
      <c r="M144" s="16">
        <f t="shared" si="150"/>
        <v>-0.0014831475324336707</v>
      </c>
      <c r="N144" s="16">
        <f t="shared" si="151"/>
        <v>0.0005780346820809301</v>
      </c>
      <c r="O144" s="16">
        <f t="shared" si="152"/>
        <v>2.618143736086154E-05</v>
      </c>
      <c r="P144" s="17">
        <f t="shared" si="153"/>
        <v>-0.0009307878743069653</v>
      </c>
      <c r="R144" s="49">
        <v>0</v>
      </c>
      <c r="S144" s="49">
        <v>0.215</v>
      </c>
      <c r="T144" s="49">
        <v>0.028</v>
      </c>
      <c r="U144" s="49">
        <v>0.757</v>
      </c>
      <c r="W144" s="18">
        <f t="shared" si="154"/>
        <v>0</v>
      </c>
      <c r="X144" s="18">
        <f t="shared" si="155"/>
        <v>-0.000261033965708326</v>
      </c>
      <c r="Y144" s="18">
        <f t="shared" si="156"/>
        <v>0.0014624277456647531</v>
      </c>
      <c r="Z144" s="18">
        <f t="shared" si="157"/>
        <v>4.6013876161714146E-05</v>
      </c>
      <c r="AA144" s="19">
        <f t="shared" si="158"/>
        <v>0.0012474076561181412</v>
      </c>
      <c r="AC144" s="50">
        <v>0</v>
      </c>
      <c r="AD144" s="50">
        <v>0.241</v>
      </c>
      <c r="AE144" s="50">
        <v>0.054</v>
      </c>
      <c r="AF144" s="50">
        <v>0.705</v>
      </c>
      <c r="AH144" s="20">
        <f t="shared" si="159"/>
        <v>0</v>
      </c>
      <c r="AI144" s="20">
        <f t="shared" si="160"/>
        <v>-0.0007119108155681619</v>
      </c>
      <c r="AJ144" s="20">
        <f t="shared" si="161"/>
        <v>0.0014277456647398975</v>
      </c>
      <c r="AK144" s="20">
        <f t="shared" si="162"/>
        <v>4.143212462356338E-05</v>
      </c>
      <c r="AL144" s="21">
        <f t="shared" si="163"/>
        <v>0.000757266973795299</v>
      </c>
    </row>
    <row r="145" spans="1:38" ht="12.75">
      <c r="A145" s="2">
        <v>42489</v>
      </c>
      <c r="B145" s="4">
        <v>142.14</v>
      </c>
      <c r="C145" s="4">
        <v>154.24</v>
      </c>
      <c r="D145" s="4">
        <v>89.76</v>
      </c>
      <c r="E145" s="4">
        <v>152.44</v>
      </c>
      <c r="G145" s="5">
        <f t="shared" si="145"/>
        <v>-0.017012448132780134</v>
      </c>
      <c r="H145" s="5">
        <f t="shared" si="146"/>
        <v>0.011542497376705319</v>
      </c>
      <c r="I145" s="5">
        <f t="shared" si="147"/>
        <v>-0.007957559681697646</v>
      </c>
      <c r="J145" s="5">
        <f t="shared" si="148"/>
        <v>-0.0022907258328423996</v>
      </c>
      <c r="L145" s="16">
        <f t="shared" si="149"/>
        <v>-0.004253112033195033</v>
      </c>
      <c r="M145" s="16">
        <f t="shared" si="150"/>
        <v>0.0028856243441763296</v>
      </c>
      <c r="N145" s="16">
        <f t="shared" si="151"/>
        <v>-0.0007957559681697646</v>
      </c>
      <c r="O145" s="16">
        <f t="shared" si="152"/>
        <v>-0.0009162903331369599</v>
      </c>
      <c r="P145" s="17">
        <f t="shared" si="153"/>
        <v>-0.003079533990325428</v>
      </c>
      <c r="R145" s="49">
        <v>0.261</v>
      </c>
      <c r="S145" s="49">
        <v>0.315</v>
      </c>
      <c r="T145" s="49">
        <v>0.257</v>
      </c>
      <c r="U145" s="49">
        <v>0.167</v>
      </c>
      <c r="W145" s="18">
        <f t="shared" si="154"/>
        <v>0</v>
      </c>
      <c r="X145" s="18">
        <f t="shared" si="155"/>
        <v>0.0024816369359916433</v>
      </c>
      <c r="Y145" s="18">
        <f t="shared" si="156"/>
        <v>-0.00022281167108753407</v>
      </c>
      <c r="Z145" s="18">
        <f t="shared" si="157"/>
        <v>-0.0017340794554616965</v>
      </c>
      <c r="AA145" s="19">
        <f t="shared" si="158"/>
        <v>0.0005247458094424129</v>
      </c>
      <c r="AC145" s="50">
        <v>0.17</v>
      </c>
      <c r="AD145" s="50">
        <v>0.349</v>
      </c>
      <c r="AE145" s="50">
        <v>0.388</v>
      </c>
      <c r="AF145" s="50">
        <v>0.093</v>
      </c>
      <c r="AH145" s="20">
        <f t="shared" si="159"/>
        <v>0</v>
      </c>
      <c r="AI145" s="20">
        <f t="shared" si="160"/>
        <v>0.002781741867785982</v>
      </c>
      <c r="AJ145" s="20">
        <f t="shared" si="161"/>
        <v>-0.00042970822281167287</v>
      </c>
      <c r="AK145" s="20">
        <f t="shared" si="162"/>
        <v>-0.0016149617121538917</v>
      </c>
      <c r="AL145" s="21">
        <f t="shared" si="163"/>
        <v>0.0007370719328204174</v>
      </c>
    </row>
    <row r="146" spans="1:38" ht="12.75">
      <c r="A146" s="2">
        <v>42521</v>
      </c>
      <c r="B146" s="4">
        <v>147.59</v>
      </c>
      <c r="C146" s="4">
        <v>156.81</v>
      </c>
      <c r="D146" s="4">
        <v>91.02</v>
      </c>
      <c r="E146" s="4">
        <v>152.91</v>
      </c>
      <c r="G146" s="5">
        <f aca="true" t="shared" si="164" ref="G146:J150">+B146/B145-1</f>
        <v>0.03834247924581402</v>
      </c>
      <c r="H146" s="5">
        <f t="shared" si="164"/>
        <v>0.016662344398340245</v>
      </c>
      <c r="I146" s="5">
        <f t="shared" si="164"/>
        <v>0.014037433155080103</v>
      </c>
      <c r="J146" s="5">
        <f t="shared" si="164"/>
        <v>0.0030831802676463127</v>
      </c>
      <c r="L146" s="16">
        <f aca="true" t="shared" si="165" ref="L146:O150">L$2*G146</f>
        <v>0.009585619811453505</v>
      </c>
      <c r="M146" s="16">
        <f t="shared" si="165"/>
        <v>0.004165586099585061</v>
      </c>
      <c r="N146" s="16">
        <f t="shared" si="165"/>
        <v>0.0014037433155080104</v>
      </c>
      <c r="O146" s="16">
        <f t="shared" si="165"/>
        <v>0.0012332721070585251</v>
      </c>
      <c r="P146" s="17">
        <f aca="true" t="shared" si="166" ref="P146:P153">SUM(L146:O146)</f>
        <v>0.016388221333605103</v>
      </c>
      <c r="R146" s="49">
        <v>0.323</v>
      </c>
      <c r="S146" s="49">
        <v>0.301</v>
      </c>
      <c r="T146" s="49">
        <v>0.08</v>
      </c>
      <c r="U146" s="49">
        <v>0.296</v>
      </c>
      <c r="W146" s="18">
        <f t="shared" si="154"/>
        <v>0.01000738708315746</v>
      </c>
      <c r="X146" s="18">
        <f t="shared" si="155"/>
        <v>0.0052486384854771775</v>
      </c>
      <c r="Y146" s="18">
        <f t="shared" si="156"/>
        <v>0.0036076203208555866</v>
      </c>
      <c r="Z146" s="18">
        <f t="shared" si="157"/>
        <v>0.0005148911046969342</v>
      </c>
      <c r="AA146" s="19">
        <f t="shared" si="158"/>
        <v>0.019378536994187158</v>
      </c>
      <c r="AC146" s="50">
        <v>0.307</v>
      </c>
      <c r="AD146" s="50">
        <v>0.3</v>
      </c>
      <c r="AE146" s="50">
        <v>0.168</v>
      </c>
      <c r="AF146" s="50">
        <v>0.225</v>
      </c>
      <c r="AH146" s="20">
        <f t="shared" si="159"/>
        <v>0.006518221471788384</v>
      </c>
      <c r="AI146" s="20">
        <f t="shared" si="160"/>
        <v>0.005815158195020745</v>
      </c>
      <c r="AJ146" s="20">
        <f t="shared" si="161"/>
        <v>0.00544652406417108</v>
      </c>
      <c r="AK146" s="20">
        <f t="shared" si="162"/>
        <v>0.0002867357648911071</v>
      </c>
      <c r="AL146" s="21">
        <f t="shared" si="163"/>
        <v>0.01806663949587132</v>
      </c>
    </row>
    <row r="147" spans="1:38" ht="12.75">
      <c r="A147" s="2">
        <v>42551</v>
      </c>
      <c r="B147" s="4">
        <v>153.58</v>
      </c>
      <c r="C147" s="4">
        <v>154.19</v>
      </c>
      <c r="D147" s="4">
        <v>92.95</v>
      </c>
      <c r="E147" s="4">
        <v>153.7</v>
      </c>
      <c r="G147" s="5">
        <f t="shared" si="164"/>
        <v>0.04058540551527878</v>
      </c>
      <c r="H147" s="5">
        <f t="shared" si="164"/>
        <v>-0.016708118104712733</v>
      </c>
      <c r="I147" s="5">
        <f t="shared" si="164"/>
        <v>0.021204130960228662</v>
      </c>
      <c r="J147" s="5">
        <f t="shared" si="164"/>
        <v>0.005166437773853838</v>
      </c>
      <c r="L147" s="16">
        <f t="shared" si="165"/>
        <v>0.010146351378819696</v>
      </c>
      <c r="M147" s="16">
        <f t="shared" si="165"/>
        <v>-0.004177029526178183</v>
      </c>
      <c r="N147" s="16">
        <f t="shared" si="165"/>
        <v>0.002120413096022866</v>
      </c>
      <c r="O147" s="16">
        <f t="shared" si="165"/>
        <v>0.0020665751095415353</v>
      </c>
      <c r="P147" s="17">
        <f t="shared" si="166"/>
        <v>0.010156310058205914</v>
      </c>
      <c r="R147" s="49">
        <v>0.165</v>
      </c>
      <c r="S147" s="49">
        <v>0.122</v>
      </c>
      <c r="T147" s="49">
        <v>0.157</v>
      </c>
      <c r="U147" s="49">
        <v>0.556</v>
      </c>
      <c r="W147" s="18">
        <f aca="true" t="shared" si="167" ref="W147:Z151">+R146*G147</f>
        <v>0.013109085981435047</v>
      </c>
      <c r="X147" s="18">
        <f t="shared" si="167"/>
        <v>-0.005029143549518532</v>
      </c>
      <c r="Y147" s="18">
        <f t="shared" si="167"/>
        <v>0.001696330476818293</v>
      </c>
      <c r="Z147" s="18">
        <f t="shared" si="167"/>
        <v>0.001529265581060736</v>
      </c>
      <c r="AA147" s="19">
        <f aca="true" t="shared" si="168" ref="AA147:AA153">SUM(W147:Z147)</f>
        <v>0.011305538489795545</v>
      </c>
      <c r="AC147" s="50">
        <v>0.202</v>
      </c>
      <c r="AD147" s="50">
        <v>0.171</v>
      </c>
      <c r="AE147" s="50">
        <v>0.169</v>
      </c>
      <c r="AF147" s="50">
        <v>0.458</v>
      </c>
      <c r="AH147" s="20">
        <f aca="true" t="shared" si="169" ref="AH147:AK151">+AC146*G147</f>
        <v>0.012459719493190587</v>
      </c>
      <c r="AI147" s="20">
        <f t="shared" si="169"/>
        <v>-0.00501243543141382</v>
      </c>
      <c r="AJ147" s="20">
        <f t="shared" si="169"/>
        <v>0.0035622940013184156</v>
      </c>
      <c r="AK147" s="20">
        <f t="shared" si="169"/>
        <v>0.0011624484991171137</v>
      </c>
      <c r="AL147" s="21">
        <f aca="true" t="shared" si="170" ref="AL147:AL153">SUM(AH147:AK147)</f>
        <v>0.012172026562212297</v>
      </c>
    </row>
    <row r="148" spans="1:38" ht="12.75">
      <c r="A148" s="2">
        <v>42580</v>
      </c>
      <c r="B148" s="4">
        <v>156.08</v>
      </c>
      <c r="C148" s="4">
        <v>159.3</v>
      </c>
      <c r="D148" s="4">
        <v>95.6</v>
      </c>
      <c r="E148" s="4">
        <v>153.97</v>
      </c>
      <c r="G148" s="5">
        <f t="shared" si="164"/>
        <v>0.016278161218908682</v>
      </c>
      <c r="H148" s="5">
        <f t="shared" si="164"/>
        <v>0.03314093002140228</v>
      </c>
      <c r="I148" s="5">
        <f t="shared" si="164"/>
        <v>0.028509951586874527</v>
      </c>
      <c r="J148" s="5">
        <f t="shared" si="164"/>
        <v>0.0017566688353936044</v>
      </c>
      <c r="L148" s="16">
        <f t="shared" si="165"/>
        <v>0.0040695403047271705</v>
      </c>
      <c r="M148" s="16">
        <f t="shared" si="165"/>
        <v>0.00828523250535057</v>
      </c>
      <c r="N148" s="16">
        <f t="shared" si="165"/>
        <v>0.0028509951586874528</v>
      </c>
      <c r="O148" s="16">
        <f t="shared" si="165"/>
        <v>0.0007026675341574418</v>
      </c>
      <c r="P148" s="17">
        <f t="shared" si="166"/>
        <v>0.015908435502922636</v>
      </c>
      <c r="R148" s="49">
        <v>0</v>
      </c>
      <c r="S148" s="49">
        <v>0.036</v>
      </c>
      <c r="T148" s="49">
        <v>0.17</v>
      </c>
      <c r="U148" s="49">
        <v>0.794</v>
      </c>
      <c r="W148" s="18">
        <f t="shared" si="167"/>
        <v>0.0026858966011199326</v>
      </c>
      <c r="X148" s="18">
        <f t="shared" si="167"/>
        <v>0.004043193462611078</v>
      </c>
      <c r="Y148" s="18">
        <f t="shared" si="167"/>
        <v>0.004476062399139301</v>
      </c>
      <c r="Z148" s="18">
        <f t="shared" si="167"/>
        <v>0.0009767078724788442</v>
      </c>
      <c r="AA148" s="19">
        <f t="shared" si="168"/>
        <v>0.012181860335349156</v>
      </c>
      <c r="AC148" s="50">
        <v>0</v>
      </c>
      <c r="AD148" s="50">
        <v>0.095</v>
      </c>
      <c r="AE148" s="50">
        <v>0.178</v>
      </c>
      <c r="AF148" s="50">
        <v>0.727</v>
      </c>
      <c r="AH148" s="20">
        <f t="shared" si="169"/>
        <v>0.003288188566219554</v>
      </c>
      <c r="AI148" s="20">
        <f t="shared" si="169"/>
        <v>0.00566709903365979</v>
      </c>
      <c r="AJ148" s="20">
        <f t="shared" si="169"/>
        <v>0.004818181818181795</v>
      </c>
      <c r="AK148" s="20">
        <f t="shared" si="169"/>
        <v>0.0008045543266102708</v>
      </c>
      <c r="AL148" s="21">
        <f t="shared" si="170"/>
        <v>0.014578023744671409</v>
      </c>
    </row>
    <row r="149" spans="1:38" ht="12.75">
      <c r="A149" s="2">
        <v>42613</v>
      </c>
      <c r="B149" s="4">
        <v>152.49</v>
      </c>
      <c r="C149" s="4">
        <v>157.83</v>
      </c>
      <c r="D149" s="4">
        <v>95.67</v>
      </c>
      <c r="E149" s="4">
        <v>153.94</v>
      </c>
      <c r="G149" s="5">
        <f t="shared" si="164"/>
        <v>-0.023001025115325535</v>
      </c>
      <c r="H149" s="5">
        <f t="shared" si="164"/>
        <v>-0.009227871939736287</v>
      </c>
      <c r="I149" s="5">
        <f t="shared" si="164"/>
        <v>0.0007322175732218383</v>
      </c>
      <c r="J149" s="5">
        <f t="shared" si="164"/>
        <v>-0.00019484315126327978</v>
      </c>
      <c r="L149" s="16">
        <f t="shared" si="165"/>
        <v>-0.005750256278831384</v>
      </c>
      <c r="M149" s="16">
        <f t="shared" si="165"/>
        <v>-0.002306967984934072</v>
      </c>
      <c r="N149" s="16">
        <f t="shared" si="165"/>
        <v>7.322175732218384E-05</v>
      </c>
      <c r="O149" s="16">
        <f t="shared" si="165"/>
        <v>-7.793726050531191E-05</v>
      </c>
      <c r="P149" s="17">
        <f t="shared" si="166"/>
        <v>-0.008061939766948583</v>
      </c>
      <c r="R149" s="49">
        <v>0.169</v>
      </c>
      <c r="S149" s="49">
        <v>0.341</v>
      </c>
      <c r="T149" s="49">
        <v>0.224</v>
      </c>
      <c r="U149" s="49">
        <v>0.266</v>
      </c>
      <c r="W149" s="18">
        <f t="shared" si="167"/>
        <v>0</v>
      </c>
      <c r="X149" s="18">
        <f t="shared" si="167"/>
        <v>-0.0003322033898305063</v>
      </c>
      <c r="Y149" s="18">
        <f t="shared" si="167"/>
        <v>0.00012447698744771254</v>
      </c>
      <c r="Z149" s="18">
        <f t="shared" si="167"/>
        <v>-0.00015470546210304416</v>
      </c>
      <c r="AA149" s="19">
        <f t="shared" si="168"/>
        <v>-0.0003624318644858379</v>
      </c>
      <c r="AC149" s="50">
        <v>0.3</v>
      </c>
      <c r="AD149" s="50">
        <v>0.3</v>
      </c>
      <c r="AE149" s="50">
        <v>0.2</v>
      </c>
      <c r="AF149" s="50">
        <v>0.2</v>
      </c>
      <c r="AH149" s="20">
        <f t="shared" si="169"/>
        <v>0</v>
      </c>
      <c r="AI149" s="20">
        <f t="shared" si="169"/>
        <v>-0.0008766478342749473</v>
      </c>
      <c r="AJ149" s="20">
        <f t="shared" si="169"/>
        <v>0.00013033472803348722</v>
      </c>
      <c r="AK149" s="20">
        <f t="shared" si="169"/>
        <v>-0.0001416509709684044</v>
      </c>
      <c r="AL149" s="21">
        <f t="shared" si="170"/>
        <v>-0.0008879640772098646</v>
      </c>
    </row>
    <row r="150" spans="1:38" ht="12.75">
      <c r="A150" s="2">
        <v>42643</v>
      </c>
      <c r="B150" s="4">
        <v>150.92</v>
      </c>
      <c r="C150" s="4">
        <v>158.09</v>
      </c>
      <c r="D150" s="4">
        <v>94.84</v>
      </c>
      <c r="E150" s="4">
        <v>154.09</v>
      </c>
      <c r="G150" s="5">
        <f t="shared" si="164"/>
        <v>-0.010295757098826241</v>
      </c>
      <c r="H150" s="5">
        <f t="shared" si="164"/>
        <v>0.001647342076918079</v>
      </c>
      <c r="I150" s="5">
        <f t="shared" si="164"/>
        <v>-0.008675655900491241</v>
      </c>
      <c r="J150" s="5">
        <f t="shared" si="164"/>
        <v>0.0009744056125764455</v>
      </c>
      <c r="L150" s="16">
        <f t="shared" si="165"/>
        <v>-0.0025739392747065604</v>
      </c>
      <c r="M150" s="16">
        <f t="shared" si="165"/>
        <v>0.0004118355192295198</v>
      </c>
      <c r="N150" s="16">
        <f t="shared" si="165"/>
        <v>-0.0008675655900491242</v>
      </c>
      <c r="O150" s="16">
        <f t="shared" si="165"/>
        <v>0.0003897622450305782</v>
      </c>
      <c r="P150" s="17">
        <f t="shared" si="166"/>
        <v>-0.002639907100495586</v>
      </c>
      <c r="R150" s="49">
        <v>0.16</v>
      </c>
      <c r="S150" s="49">
        <v>0.333</v>
      </c>
      <c r="T150" s="49">
        <v>0.195</v>
      </c>
      <c r="U150" s="49">
        <v>0.312</v>
      </c>
      <c r="W150" s="18">
        <f t="shared" si="167"/>
        <v>-0.001739982949701635</v>
      </c>
      <c r="X150" s="18">
        <f t="shared" si="167"/>
        <v>0.000561743648229065</v>
      </c>
      <c r="Y150" s="18">
        <f t="shared" si="167"/>
        <v>-0.001943346921710038</v>
      </c>
      <c r="Z150" s="18">
        <f t="shared" si="167"/>
        <v>0.0002591918929453345</v>
      </c>
      <c r="AA150" s="19">
        <f t="shared" si="168"/>
        <v>-0.002862394330237273</v>
      </c>
      <c r="AC150" s="50">
        <v>0.32</v>
      </c>
      <c r="AD150" s="50">
        <v>0.295</v>
      </c>
      <c r="AE150" s="50">
        <v>0.201</v>
      </c>
      <c r="AF150" s="50">
        <v>0.184</v>
      </c>
      <c r="AH150" s="20">
        <f t="shared" si="169"/>
        <v>-0.003088727129647872</v>
      </c>
      <c r="AI150" s="20">
        <f t="shared" si="169"/>
        <v>0.0004942026230754237</v>
      </c>
      <c r="AJ150" s="20">
        <f t="shared" si="169"/>
        <v>-0.0017351311800982484</v>
      </c>
      <c r="AK150" s="20">
        <f t="shared" si="169"/>
        <v>0.0001948811225152891</v>
      </c>
      <c r="AL150" s="21">
        <f t="shared" si="170"/>
        <v>-0.004134774564155408</v>
      </c>
    </row>
    <row r="151" spans="1:38" ht="12.75">
      <c r="A151" s="2">
        <v>42674</v>
      </c>
      <c r="B151" s="4">
        <v>152.33</v>
      </c>
      <c r="C151" s="4">
        <v>152.34</v>
      </c>
      <c r="D151" s="4">
        <v>95.76</v>
      </c>
      <c r="E151" s="4">
        <v>153.05</v>
      </c>
      <c r="G151" s="5">
        <f aca="true" t="shared" si="171" ref="G151:J153">+B151/B150-1</f>
        <v>0.009342698118208537</v>
      </c>
      <c r="H151" s="5">
        <f t="shared" si="171"/>
        <v>-0.036371687013726395</v>
      </c>
      <c r="I151" s="5">
        <f t="shared" si="171"/>
        <v>0.009700548291859956</v>
      </c>
      <c r="J151" s="5">
        <f t="shared" si="171"/>
        <v>-0.006749302355766096</v>
      </c>
      <c r="L151" s="16">
        <f aca="true" t="shared" si="172" ref="L151:O153">L$2*G151</f>
        <v>0.002335674529552134</v>
      </c>
      <c r="M151" s="16">
        <f t="shared" si="172"/>
        <v>-0.009092921753431599</v>
      </c>
      <c r="N151" s="16">
        <f t="shared" si="172"/>
        <v>0.0009700548291859956</v>
      </c>
      <c r="O151" s="16">
        <f t="shared" si="172"/>
        <v>-0.0026997209423064387</v>
      </c>
      <c r="P151" s="17">
        <f t="shared" si="166"/>
        <v>-0.008486913336999908</v>
      </c>
      <c r="R151" s="49">
        <v>0.197</v>
      </c>
      <c r="S151" s="49">
        <v>0.191</v>
      </c>
      <c r="T151" s="49">
        <v>0.204</v>
      </c>
      <c r="U151" s="49">
        <v>0.408</v>
      </c>
      <c r="W151" s="18">
        <f t="shared" si="167"/>
        <v>0.0014948316989133658</v>
      </c>
      <c r="X151" s="18">
        <f t="shared" si="167"/>
        <v>-0.01211177177557089</v>
      </c>
      <c r="Y151" s="18">
        <f t="shared" si="167"/>
        <v>0.0018916069169126915</v>
      </c>
      <c r="Z151" s="18">
        <f t="shared" si="167"/>
        <v>-0.002105782334999022</v>
      </c>
      <c r="AA151" s="19">
        <f t="shared" si="168"/>
        <v>-0.010831115494743856</v>
      </c>
      <c r="AC151" s="50">
        <v>0.263</v>
      </c>
      <c r="AD151" s="50">
        <v>0.261</v>
      </c>
      <c r="AE151" s="50">
        <v>0.201</v>
      </c>
      <c r="AF151" s="50">
        <v>0.275</v>
      </c>
      <c r="AH151" s="20">
        <f t="shared" si="169"/>
        <v>0.0029896633978267317</v>
      </c>
      <c r="AI151" s="20">
        <f t="shared" si="169"/>
        <v>-0.010729647669049287</v>
      </c>
      <c r="AJ151" s="20">
        <f t="shared" si="169"/>
        <v>0.0019498102066638514</v>
      </c>
      <c r="AK151" s="20">
        <f t="shared" si="169"/>
        <v>-0.0012418716334609617</v>
      </c>
      <c r="AL151" s="21">
        <f t="shared" si="170"/>
        <v>-0.007032045698019665</v>
      </c>
    </row>
    <row r="152" spans="1:38" ht="12.75">
      <c r="A152" s="2">
        <v>42704</v>
      </c>
      <c r="B152" s="4">
        <v>160.51</v>
      </c>
      <c r="C152" s="4">
        <v>148.56</v>
      </c>
      <c r="D152" s="4">
        <v>95.06</v>
      </c>
      <c r="E152" s="4">
        <v>152.54</v>
      </c>
      <c r="G152" s="5">
        <f t="shared" si="171"/>
        <v>0.053699205671896344</v>
      </c>
      <c r="H152" s="5">
        <f t="shared" si="171"/>
        <v>-0.024812918471839307</v>
      </c>
      <c r="I152" s="5">
        <f t="shared" si="171"/>
        <v>-0.007309941520467822</v>
      </c>
      <c r="J152" s="5">
        <f t="shared" si="171"/>
        <v>-0.0033322443645869004</v>
      </c>
      <c r="L152" s="16">
        <f t="shared" si="172"/>
        <v>0.013424801417974086</v>
      </c>
      <c r="M152" s="16">
        <f t="shared" si="172"/>
        <v>-0.006203229617959827</v>
      </c>
      <c r="N152" s="16">
        <f t="shared" si="172"/>
        <v>-0.0007309941520467823</v>
      </c>
      <c r="O152" s="16">
        <f t="shared" si="172"/>
        <v>-0.0013328977458347603</v>
      </c>
      <c r="P152" s="17">
        <f t="shared" si="166"/>
        <v>0.005157679902132718</v>
      </c>
      <c r="R152" s="49">
        <v>0</v>
      </c>
      <c r="S152" s="49">
        <v>0</v>
      </c>
      <c r="T152" s="49">
        <v>0.35</v>
      </c>
      <c r="U152" s="49">
        <v>0.65</v>
      </c>
      <c r="W152" s="18">
        <f aca="true" t="shared" si="173" ref="W152:Z153">+R151*G152</f>
        <v>0.01057874351736358</v>
      </c>
      <c r="X152" s="18">
        <f t="shared" si="173"/>
        <v>-0.004739267428121308</v>
      </c>
      <c r="Y152" s="18">
        <f t="shared" si="173"/>
        <v>-0.0014912280701754356</v>
      </c>
      <c r="Z152" s="18">
        <f t="shared" si="173"/>
        <v>-0.0013595557007514553</v>
      </c>
      <c r="AA152" s="19">
        <f t="shared" si="168"/>
        <v>0.002988692318315382</v>
      </c>
      <c r="AC152" s="50">
        <v>0</v>
      </c>
      <c r="AD152" s="50">
        <v>0.091</v>
      </c>
      <c r="AE152" s="50">
        <v>0.342</v>
      </c>
      <c r="AF152" s="50">
        <v>0.567</v>
      </c>
      <c r="AH152" s="20">
        <f aca="true" t="shared" si="174" ref="AH152:AK153">+AC151*G152</f>
        <v>0.01412289109170874</v>
      </c>
      <c r="AI152" s="20">
        <f t="shared" si="174"/>
        <v>-0.006476171721150059</v>
      </c>
      <c r="AJ152" s="20">
        <f t="shared" si="174"/>
        <v>-0.0014692982456140323</v>
      </c>
      <c r="AK152" s="20">
        <f t="shared" si="174"/>
        <v>-0.0009163672002613977</v>
      </c>
      <c r="AL152" s="21">
        <f t="shared" si="170"/>
        <v>0.00526105392468325</v>
      </c>
    </row>
    <row r="153" spans="1:38" ht="12.75">
      <c r="A153" s="2">
        <v>42734</v>
      </c>
      <c r="B153" s="4">
        <v>163.91</v>
      </c>
      <c r="C153" s="4">
        <v>154.16</v>
      </c>
      <c r="D153" s="4">
        <v>94.94</v>
      </c>
      <c r="E153" s="4">
        <v>153.44</v>
      </c>
      <c r="G153" s="5">
        <f t="shared" si="171"/>
        <v>0.02118248084231511</v>
      </c>
      <c r="H153" s="5">
        <f t="shared" si="171"/>
        <v>0.03769520732364029</v>
      </c>
      <c r="I153" s="5">
        <f t="shared" si="171"/>
        <v>-0.001262360614348923</v>
      </c>
      <c r="J153" s="5">
        <f t="shared" si="171"/>
        <v>0.005900091779205585</v>
      </c>
      <c r="L153" s="16">
        <f t="shared" si="172"/>
        <v>0.0052956202105787775</v>
      </c>
      <c r="M153" s="16">
        <f t="shared" si="172"/>
        <v>0.009423801830910072</v>
      </c>
      <c r="N153" s="16">
        <f t="shared" si="172"/>
        <v>-0.0001262360614348923</v>
      </c>
      <c r="O153" s="16">
        <f t="shared" si="172"/>
        <v>0.0023600367116822342</v>
      </c>
      <c r="P153" s="17">
        <f t="shared" si="166"/>
        <v>0.016953222691736193</v>
      </c>
      <c r="R153" s="49">
        <v>0</v>
      </c>
      <c r="S153" s="49">
        <v>0.131</v>
      </c>
      <c r="T153" s="49">
        <v>0.359</v>
      </c>
      <c r="U153" s="49">
        <v>0.51</v>
      </c>
      <c r="W153" s="18">
        <f t="shared" si="173"/>
        <v>0</v>
      </c>
      <c r="X153" s="18">
        <f t="shared" si="173"/>
        <v>0</v>
      </c>
      <c r="Y153" s="18">
        <f t="shared" si="173"/>
        <v>-0.000441826215022123</v>
      </c>
      <c r="Z153" s="18">
        <f t="shared" si="173"/>
        <v>0.0038350596564836305</v>
      </c>
      <c r="AA153" s="19">
        <f t="shared" si="168"/>
        <v>0.0033932334414615074</v>
      </c>
      <c r="AC153" s="50">
        <v>0</v>
      </c>
      <c r="AD153" s="50">
        <v>0.264</v>
      </c>
      <c r="AE153" s="50">
        <v>0.322</v>
      </c>
      <c r="AF153" s="50">
        <v>0.414</v>
      </c>
      <c r="AH153" s="20">
        <f t="shared" si="174"/>
        <v>0</v>
      </c>
      <c r="AI153" s="20">
        <f t="shared" si="174"/>
        <v>0.0034302638664512664</v>
      </c>
      <c r="AJ153" s="20">
        <f t="shared" si="174"/>
        <v>-0.0004317273301073317</v>
      </c>
      <c r="AK153" s="20">
        <f t="shared" si="174"/>
        <v>0.0033453520388095665</v>
      </c>
      <c r="AL153" s="21">
        <f t="shared" si="170"/>
        <v>0.006343888575153502</v>
      </c>
    </row>
    <row r="154" spans="1:38" ht="12.75">
      <c r="A154" s="2">
        <v>42766</v>
      </c>
      <c r="B154" s="4">
        <v>161.93</v>
      </c>
      <c r="C154" s="4">
        <v>154.49</v>
      </c>
      <c r="D154" s="4">
        <v>96.37</v>
      </c>
      <c r="E154" s="4">
        <v>152.24</v>
      </c>
      <c r="G154" s="5">
        <f aca="true" t="shared" si="175" ref="G154:J157">+B154/B153-1</f>
        <v>-0.012079799890183596</v>
      </c>
      <c r="H154" s="5">
        <f t="shared" si="175"/>
        <v>0.0021406331084588004</v>
      </c>
      <c r="I154" s="5">
        <f t="shared" si="175"/>
        <v>0.015062144512323572</v>
      </c>
      <c r="J154" s="5">
        <f t="shared" si="175"/>
        <v>-0.007820646506777829</v>
      </c>
      <c r="L154" s="16">
        <f aca="true" t="shared" si="176" ref="L154:O157">L$2*G154</f>
        <v>-0.003019949972545899</v>
      </c>
      <c r="M154" s="16">
        <f t="shared" si="176"/>
        <v>0.0005351582771147001</v>
      </c>
      <c r="N154" s="16">
        <f t="shared" si="176"/>
        <v>0.0015062144512323573</v>
      </c>
      <c r="O154" s="16">
        <f t="shared" si="176"/>
        <v>-0.0031282586027111315</v>
      </c>
      <c r="P154" s="17">
        <f aca="true" t="shared" si="177" ref="P154:P159">SUM(L154:O154)</f>
        <v>-0.004106835846909973</v>
      </c>
      <c r="R154" s="49">
        <v>0.205</v>
      </c>
      <c r="S154" s="49">
        <v>0.259</v>
      </c>
      <c r="T154" s="49">
        <v>0.189</v>
      </c>
      <c r="U154" s="49">
        <v>0.347</v>
      </c>
      <c r="W154" s="18">
        <f aca="true" t="shared" si="178" ref="W154:Z158">+R153*G154</f>
        <v>0</v>
      </c>
      <c r="X154" s="18">
        <f t="shared" si="178"/>
        <v>0.00028042293720810285</v>
      </c>
      <c r="Y154" s="18">
        <f t="shared" si="178"/>
        <v>0.005407309879924162</v>
      </c>
      <c r="Z154" s="18">
        <f t="shared" si="178"/>
        <v>-0.003988529718456693</v>
      </c>
      <c r="AA154" s="19">
        <f aca="true" t="shared" si="179" ref="AA154:AA159">SUM(W154:Z154)</f>
        <v>0.0016992030986755719</v>
      </c>
      <c r="AC154" s="50">
        <v>0.326</v>
      </c>
      <c r="AD154" s="50">
        <v>0.311</v>
      </c>
      <c r="AE154" s="50">
        <v>0.203</v>
      </c>
      <c r="AF154" s="50">
        <v>0.16</v>
      </c>
      <c r="AH154" s="20">
        <f aca="true" t="shared" si="180" ref="AH154:AK158">+AC153*G154</f>
        <v>0</v>
      </c>
      <c r="AI154" s="20">
        <f t="shared" si="180"/>
        <v>0.0005651271406331233</v>
      </c>
      <c r="AJ154" s="20">
        <f t="shared" si="180"/>
        <v>0.0048500105329681905</v>
      </c>
      <c r="AK154" s="20">
        <f t="shared" si="180"/>
        <v>-0.003237747653806021</v>
      </c>
      <c r="AL154" s="21">
        <f aca="true" t="shared" si="181" ref="AL154:AL159">SUM(AH154:AK154)</f>
        <v>0.002177390019795293</v>
      </c>
    </row>
    <row r="155" spans="1:38" ht="12.75">
      <c r="A155" s="2">
        <v>42794</v>
      </c>
      <c r="B155" s="4">
        <v>171.35</v>
      </c>
      <c r="C155" s="4">
        <v>159.61</v>
      </c>
      <c r="D155" s="4">
        <v>101.06</v>
      </c>
      <c r="E155" s="4">
        <v>152.98</v>
      </c>
      <c r="G155" s="5">
        <f t="shared" si="175"/>
        <v>0.058173284752670806</v>
      </c>
      <c r="H155" s="5">
        <f t="shared" si="175"/>
        <v>0.03314130364424894</v>
      </c>
      <c r="I155" s="5">
        <f t="shared" si="175"/>
        <v>0.04866659748884494</v>
      </c>
      <c r="J155" s="5">
        <f t="shared" si="175"/>
        <v>0.0048607461902259175</v>
      </c>
      <c r="L155" s="16">
        <f t="shared" si="176"/>
        <v>0.014543321188167702</v>
      </c>
      <c r="M155" s="16">
        <f t="shared" si="176"/>
        <v>0.008285325911062236</v>
      </c>
      <c r="N155" s="16">
        <f t="shared" si="176"/>
        <v>0.004866659748884495</v>
      </c>
      <c r="O155" s="16">
        <f t="shared" si="176"/>
        <v>0.0019442984760903671</v>
      </c>
      <c r="P155" s="17">
        <f t="shared" si="177"/>
        <v>0.029639605324204798</v>
      </c>
      <c r="R155" s="49">
        <v>0</v>
      </c>
      <c r="S155" s="49">
        <v>0.422</v>
      </c>
      <c r="T155" s="49">
        <v>0.092</v>
      </c>
      <c r="U155" s="49">
        <v>0.486</v>
      </c>
      <c r="W155" s="18">
        <f t="shared" si="178"/>
        <v>0.011925523374297515</v>
      </c>
      <c r="X155" s="18">
        <f t="shared" si="178"/>
        <v>0.008583597643860477</v>
      </c>
      <c r="Y155" s="18">
        <f t="shared" si="178"/>
        <v>0.009197986925391694</v>
      </c>
      <c r="Z155" s="18">
        <f t="shared" si="178"/>
        <v>0.0016866789280083933</v>
      </c>
      <c r="AA155" s="19">
        <f t="shared" si="179"/>
        <v>0.03139378687155808</v>
      </c>
      <c r="AC155" s="50">
        <v>0.027</v>
      </c>
      <c r="AD155" s="50">
        <v>0.401</v>
      </c>
      <c r="AE155" s="50">
        <v>0.153</v>
      </c>
      <c r="AF155" s="50">
        <v>0.419</v>
      </c>
      <c r="AH155" s="20">
        <f t="shared" si="180"/>
        <v>0.018964490829370684</v>
      </c>
      <c r="AI155" s="20">
        <f t="shared" si="180"/>
        <v>0.010306945433361421</v>
      </c>
      <c r="AJ155" s="20">
        <f t="shared" si="180"/>
        <v>0.009879319290235524</v>
      </c>
      <c r="AK155" s="20">
        <f t="shared" si="180"/>
        <v>0.0007777193904361468</v>
      </c>
      <c r="AL155" s="21">
        <f t="shared" si="181"/>
        <v>0.03992847494340377</v>
      </c>
    </row>
    <row r="156" spans="1:38" ht="12.75">
      <c r="A156" s="2">
        <v>42825</v>
      </c>
      <c r="B156" s="4">
        <v>170.41</v>
      </c>
      <c r="C156" s="4">
        <v>163.29</v>
      </c>
      <c r="D156" s="4">
        <v>104.39</v>
      </c>
      <c r="E156" s="4">
        <v>152.58</v>
      </c>
      <c r="G156" s="5">
        <f t="shared" si="175"/>
        <v>-0.005485847680186784</v>
      </c>
      <c r="H156" s="5">
        <f t="shared" si="175"/>
        <v>0.023056199486247486</v>
      </c>
      <c r="I156" s="5">
        <f t="shared" si="175"/>
        <v>0.03295072234316243</v>
      </c>
      <c r="J156" s="5">
        <f t="shared" si="175"/>
        <v>-0.002614720878546084</v>
      </c>
      <c r="L156" s="16">
        <f t="shared" si="176"/>
        <v>-0.001371461920046696</v>
      </c>
      <c r="M156" s="16">
        <f t="shared" si="176"/>
        <v>0.0057640498715618715</v>
      </c>
      <c r="N156" s="16">
        <f t="shared" si="176"/>
        <v>0.003295072234316243</v>
      </c>
      <c r="O156" s="16">
        <f t="shared" si="176"/>
        <v>-0.0010458883514184337</v>
      </c>
      <c r="P156" s="17">
        <f t="shared" si="177"/>
        <v>0.006641771834412985</v>
      </c>
      <c r="R156" s="49">
        <v>0.14</v>
      </c>
      <c r="S156" s="49">
        <v>0.348</v>
      </c>
      <c r="T156" s="49">
        <v>0.2</v>
      </c>
      <c r="U156" s="49">
        <v>0.312</v>
      </c>
      <c r="W156" s="18">
        <f t="shared" si="178"/>
        <v>0</v>
      </c>
      <c r="X156" s="18">
        <f t="shared" si="178"/>
        <v>0.009729716183196438</v>
      </c>
      <c r="Y156" s="18">
        <f t="shared" si="178"/>
        <v>0.0030314664555709434</v>
      </c>
      <c r="Z156" s="18">
        <f t="shared" si="178"/>
        <v>-0.0012707543469733969</v>
      </c>
      <c r="AA156" s="19">
        <f t="shared" si="179"/>
        <v>0.011490428291793985</v>
      </c>
      <c r="AC156" s="50">
        <v>0.306</v>
      </c>
      <c r="AD156" s="50">
        <v>0.298</v>
      </c>
      <c r="AE156" s="50">
        <v>0.2</v>
      </c>
      <c r="AF156" s="50">
        <v>0.196</v>
      </c>
      <c r="AH156" s="20">
        <f t="shared" si="180"/>
        <v>-0.00014811788736504317</v>
      </c>
      <c r="AI156" s="20">
        <f t="shared" si="180"/>
        <v>0.009245535993985242</v>
      </c>
      <c r="AJ156" s="20">
        <f t="shared" si="180"/>
        <v>0.005041460518503852</v>
      </c>
      <c r="AK156" s="20">
        <f t="shared" si="180"/>
        <v>-0.001095568048110809</v>
      </c>
      <c r="AL156" s="21">
        <f t="shared" si="181"/>
        <v>0.013043310577013242</v>
      </c>
    </row>
    <row r="157" spans="1:38" ht="12.75">
      <c r="A157" s="2">
        <v>42853</v>
      </c>
      <c r="B157" s="4">
        <v>170.42</v>
      </c>
      <c r="C157" s="4">
        <v>167.15</v>
      </c>
      <c r="D157" s="4">
        <v>103.42</v>
      </c>
      <c r="E157" s="4">
        <v>152.9</v>
      </c>
      <c r="G157" s="5">
        <f t="shared" si="175"/>
        <v>5.868200222991504E-05</v>
      </c>
      <c r="H157" s="5">
        <f t="shared" si="175"/>
        <v>0.02363892461265249</v>
      </c>
      <c r="I157" s="5">
        <f t="shared" si="175"/>
        <v>-0.009292077785228448</v>
      </c>
      <c r="J157" s="5">
        <f t="shared" si="175"/>
        <v>0.0020972604535325345</v>
      </c>
      <c r="L157" s="16">
        <f t="shared" si="176"/>
        <v>1.467050055747876E-05</v>
      </c>
      <c r="M157" s="16">
        <f t="shared" si="176"/>
        <v>0.0059097311531631225</v>
      </c>
      <c r="N157" s="16">
        <f t="shared" si="176"/>
        <v>-0.0009292077785228448</v>
      </c>
      <c r="O157" s="16">
        <f t="shared" si="176"/>
        <v>0.0008389041814130139</v>
      </c>
      <c r="P157" s="17">
        <f t="shared" si="177"/>
        <v>0.00583409805661077</v>
      </c>
      <c r="R157" s="49">
        <v>0.366</v>
      </c>
      <c r="S157" s="49">
        <v>0.205</v>
      </c>
      <c r="T157" s="49">
        <v>0.119</v>
      </c>
      <c r="U157" s="49">
        <v>0.31</v>
      </c>
      <c r="W157" s="18">
        <f t="shared" si="178"/>
        <v>8.215480312188107E-06</v>
      </c>
      <c r="X157" s="18">
        <f t="shared" si="178"/>
        <v>0.008226345765203065</v>
      </c>
      <c r="Y157" s="18">
        <f t="shared" si="178"/>
        <v>-0.0018584155570456895</v>
      </c>
      <c r="Z157" s="18">
        <f t="shared" si="178"/>
        <v>0.0006543452615021507</v>
      </c>
      <c r="AA157" s="19">
        <f t="shared" si="179"/>
        <v>0.0070304909499717145</v>
      </c>
      <c r="AC157" s="50">
        <v>0.3</v>
      </c>
      <c r="AD157" s="50">
        <v>0.3</v>
      </c>
      <c r="AE157" s="50">
        <v>0.2</v>
      </c>
      <c r="AF157" s="50">
        <v>0.2</v>
      </c>
      <c r="AH157" s="20">
        <f t="shared" si="180"/>
        <v>1.7956692682354003E-05</v>
      </c>
      <c r="AI157" s="20">
        <f t="shared" si="180"/>
        <v>0.0070443995345704415</v>
      </c>
      <c r="AJ157" s="20">
        <f t="shared" si="180"/>
        <v>-0.0018584155570456895</v>
      </c>
      <c r="AK157" s="20">
        <f t="shared" si="180"/>
        <v>0.0004110630488923768</v>
      </c>
      <c r="AL157" s="21">
        <f t="shared" si="181"/>
        <v>0.005615003719099483</v>
      </c>
    </row>
    <row r="158" spans="1:38" ht="12.75">
      <c r="A158" s="2">
        <v>42886</v>
      </c>
      <c r="B158" s="4">
        <v>169.65</v>
      </c>
      <c r="C158" s="4">
        <v>172.05</v>
      </c>
      <c r="D158" s="4">
        <v>103.28</v>
      </c>
      <c r="E158" s="4">
        <v>153.34</v>
      </c>
      <c r="G158" s="5">
        <f aca="true" t="shared" si="182" ref="G158:J159">+B158/B157-1</f>
        <v>-0.004518249031803645</v>
      </c>
      <c r="H158" s="5">
        <f t="shared" si="182"/>
        <v>0.029314986539036747</v>
      </c>
      <c r="I158" s="5">
        <f t="shared" si="182"/>
        <v>-0.0013537033455811587</v>
      </c>
      <c r="J158" s="5">
        <f t="shared" si="182"/>
        <v>0.0028776978417266452</v>
      </c>
      <c r="L158" s="16">
        <f aca="true" t="shared" si="183" ref="L158:O159">L$2*G158</f>
        <v>-0.0011295622579509113</v>
      </c>
      <c r="M158" s="16">
        <f t="shared" si="183"/>
        <v>0.007328746634759187</v>
      </c>
      <c r="N158" s="16">
        <f t="shared" si="183"/>
        <v>-0.00013537033455811588</v>
      </c>
      <c r="O158" s="16">
        <f t="shared" si="183"/>
        <v>0.001151079136690658</v>
      </c>
      <c r="P158" s="17">
        <f t="shared" si="177"/>
        <v>0.007214893178940818</v>
      </c>
      <c r="R158" s="49">
        <v>0.352</v>
      </c>
      <c r="S158" s="49">
        <v>0.163</v>
      </c>
      <c r="T158" s="49">
        <v>0.202</v>
      </c>
      <c r="U158" s="49">
        <v>0.283</v>
      </c>
      <c r="W158" s="18">
        <f t="shared" si="178"/>
        <v>-0.001653679145640134</v>
      </c>
      <c r="X158" s="18">
        <f t="shared" si="178"/>
        <v>0.006009572240502533</v>
      </c>
      <c r="Y158" s="18">
        <f t="shared" si="178"/>
        <v>-0.00016109069812415787</v>
      </c>
      <c r="Z158" s="18">
        <f t="shared" si="178"/>
        <v>0.00089208633093526</v>
      </c>
      <c r="AA158" s="19">
        <f t="shared" si="179"/>
        <v>0.005086888727673502</v>
      </c>
      <c r="AC158" s="50">
        <v>0.313</v>
      </c>
      <c r="AD158" s="50">
        <v>0.265</v>
      </c>
      <c r="AE158" s="50">
        <v>0.2</v>
      </c>
      <c r="AF158" s="50">
        <v>0.222</v>
      </c>
      <c r="AH158" s="20">
        <f t="shared" si="180"/>
        <v>-0.0013554747095410934</v>
      </c>
      <c r="AI158" s="20">
        <f t="shared" si="180"/>
        <v>0.008794495961711024</v>
      </c>
      <c r="AJ158" s="20">
        <f t="shared" si="180"/>
        <v>-0.00027074066911623177</v>
      </c>
      <c r="AK158" s="20">
        <f t="shared" si="180"/>
        <v>0.000575539568345329</v>
      </c>
      <c r="AL158" s="21">
        <f t="shared" si="181"/>
        <v>0.007743820151399029</v>
      </c>
    </row>
    <row r="159" spans="1:38" ht="12.75">
      <c r="A159" s="2">
        <v>42916</v>
      </c>
      <c r="B159" s="4">
        <v>165.63</v>
      </c>
      <c r="C159" s="4">
        <v>168.02</v>
      </c>
      <c r="D159" s="4">
        <v>103.52</v>
      </c>
      <c r="E159" s="4">
        <v>152.71</v>
      </c>
      <c r="G159" s="5">
        <f t="shared" si="182"/>
        <v>-0.023695844385499654</v>
      </c>
      <c r="H159" s="5">
        <f t="shared" si="182"/>
        <v>-0.023423423423423406</v>
      </c>
      <c r="I159" s="5">
        <f t="shared" si="182"/>
        <v>0.0023237800154918276</v>
      </c>
      <c r="J159" s="5">
        <f t="shared" si="182"/>
        <v>-0.004108517020999014</v>
      </c>
      <c r="L159" s="16">
        <f t="shared" si="183"/>
        <v>-0.005923961096374913</v>
      </c>
      <c r="M159" s="16">
        <f t="shared" si="183"/>
        <v>-0.0058558558558558516</v>
      </c>
      <c r="N159" s="16">
        <f t="shared" si="183"/>
        <v>0.00023237800154918276</v>
      </c>
      <c r="O159" s="16">
        <f t="shared" si="183"/>
        <v>-0.0016434068083996058</v>
      </c>
      <c r="P159" s="17">
        <f t="shared" si="177"/>
        <v>-0.013190845759081188</v>
      </c>
      <c r="R159" s="49">
        <v>0.313</v>
      </c>
      <c r="S159" s="49">
        <v>0.297</v>
      </c>
      <c r="T159" s="49">
        <v>0.198</v>
      </c>
      <c r="U159" s="49">
        <v>0.192</v>
      </c>
      <c r="W159" s="18">
        <f aca="true" t="shared" si="184" ref="W159:Z160">+R158*G159</f>
        <v>-0.008340937223695877</v>
      </c>
      <c r="X159" s="18">
        <f t="shared" si="184"/>
        <v>-0.0038180180180180153</v>
      </c>
      <c r="Y159" s="18">
        <f t="shared" si="184"/>
        <v>0.0004694035631293492</v>
      </c>
      <c r="Z159" s="18">
        <f t="shared" si="184"/>
        <v>-0.001162710316942721</v>
      </c>
      <c r="AA159" s="19">
        <f t="shared" si="179"/>
        <v>-0.012852261995527265</v>
      </c>
      <c r="AC159" s="50">
        <v>0.533</v>
      </c>
      <c r="AD159" s="50">
        <v>0.249</v>
      </c>
      <c r="AE159" s="50">
        <v>0.16</v>
      </c>
      <c r="AF159" s="50">
        <v>0.058</v>
      </c>
      <c r="AH159" s="20">
        <f aca="true" t="shared" si="185" ref="AH159:AK160">+AC158*G159</f>
        <v>-0.007416799292661392</v>
      </c>
      <c r="AI159" s="20">
        <f t="shared" si="185"/>
        <v>-0.006207207207207203</v>
      </c>
      <c r="AJ159" s="20">
        <f t="shared" si="185"/>
        <v>0.0004647560030983655</v>
      </c>
      <c r="AK159" s="20">
        <f t="shared" si="185"/>
        <v>-0.0009120907786617812</v>
      </c>
      <c r="AL159" s="21">
        <f t="shared" si="181"/>
        <v>-0.014071341275432012</v>
      </c>
    </row>
    <row r="160" spans="1:38" ht="12.75">
      <c r="A160" s="2">
        <v>42947</v>
      </c>
      <c r="B160" s="4">
        <v>161.13</v>
      </c>
      <c r="C160" s="4">
        <v>166.1</v>
      </c>
      <c r="D160" s="4">
        <v>103.43</v>
      </c>
      <c r="E160" s="4">
        <v>152.92</v>
      </c>
      <c r="G160" s="5">
        <f aca="true" t="shared" si="186" ref="G160:J161">+B160/B159-1</f>
        <v>-0.027168991124796205</v>
      </c>
      <c r="H160" s="5">
        <f t="shared" si="186"/>
        <v>-0.011427211046304064</v>
      </c>
      <c r="I160" s="5">
        <f t="shared" si="186"/>
        <v>-0.0008693972179287801</v>
      </c>
      <c r="J160" s="5">
        <f t="shared" si="186"/>
        <v>0.0013751555235412827</v>
      </c>
      <c r="L160" s="16">
        <f aca="true" t="shared" si="187" ref="L160:O161">L$2*G160</f>
        <v>-0.006792247781199051</v>
      </c>
      <c r="M160" s="16">
        <f t="shared" si="187"/>
        <v>-0.002856802761576016</v>
      </c>
      <c r="N160" s="16">
        <f t="shared" si="187"/>
        <v>-8.693972179287802E-05</v>
      </c>
      <c r="O160" s="16">
        <f t="shared" si="187"/>
        <v>0.0005500622094165131</v>
      </c>
      <c r="P160" s="17">
        <f aca="true" t="shared" si="188" ref="P160:P165">SUM(L160:O160)</f>
        <v>-0.009185928055151433</v>
      </c>
      <c r="R160" s="49">
        <v>0</v>
      </c>
      <c r="S160" s="49">
        <v>0.323</v>
      </c>
      <c r="T160" s="49">
        <v>0.322</v>
      </c>
      <c r="U160" s="49">
        <v>0.355</v>
      </c>
      <c r="W160" s="18">
        <f t="shared" si="184"/>
        <v>-0.008503894222061213</v>
      </c>
      <c r="X160" s="18">
        <f t="shared" si="184"/>
        <v>-0.003393881680752307</v>
      </c>
      <c r="Y160" s="18">
        <f t="shared" si="184"/>
        <v>-0.00017214064914989848</v>
      </c>
      <c r="Z160" s="18">
        <f t="shared" si="184"/>
        <v>0.0002640298605199263</v>
      </c>
      <c r="AA160" s="19">
        <f aca="true" t="shared" si="189" ref="AA160:AA165">SUM(W160:Z160)</f>
        <v>-0.01180588669144349</v>
      </c>
      <c r="AC160" s="50">
        <v>0.07</v>
      </c>
      <c r="AD160" s="50">
        <v>0.344</v>
      </c>
      <c r="AE160" s="50">
        <v>0.283</v>
      </c>
      <c r="AF160" s="50">
        <v>0.303</v>
      </c>
      <c r="AH160" s="20">
        <f t="shared" si="185"/>
        <v>-0.014481072269516377</v>
      </c>
      <c r="AI160" s="20">
        <f t="shared" si="185"/>
        <v>-0.002845375550529712</v>
      </c>
      <c r="AJ160" s="20">
        <f t="shared" si="185"/>
        <v>-0.00013910355486860482</v>
      </c>
      <c r="AK160" s="20">
        <f t="shared" si="185"/>
        <v>7.97590203653944E-05</v>
      </c>
      <c r="AL160" s="21">
        <f aca="true" t="shared" si="190" ref="AL160:AL165">SUM(AH160:AK160)</f>
        <v>-0.017385792354549297</v>
      </c>
    </row>
    <row r="161" spans="1:38" ht="12.75">
      <c r="A161" s="2">
        <v>42978</v>
      </c>
      <c r="B161" s="4">
        <v>160.57</v>
      </c>
      <c r="C161" s="4">
        <v>166.23</v>
      </c>
      <c r="D161" s="4">
        <v>104.96</v>
      </c>
      <c r="E161" s="4">
        <v>153.43</v>
      </c>
      <c r="G161" s="5">
        <f t="shared" si="186"/>
        <v>-0.0034754546018742616</v>
      </c>
      <c r="H161" s="5">
        <f t="shared" si="186"/>
        <v>0.0007826610475616391</v>
      </c>
      <c r="I161" s="5">
        <f t="shared" si="186"/>
        <v>0.014792613361693796</v>
      </c>
      <c r="J161" s="5">
        <f t="shared" si="186"/>
        <v>0.003335077164530631</v>
      </c>
      <c r="L161" s="16">
        <f t="shared" si="187"/>
        <v>-0.0008688636504685654</v>
      </c>
      <c r="M161" s="16">
        <f t="shared" si="187"/>
        <v>0.00019566526189040978</v>
      </c>
      <c r="N161" s="16">
        <f t="shared" si="187"/>
        <v>0.0014792613361693796</v>
      </c>
      <c r="O161" s="16">
        <f t="shared" si="187"/>
        <v>0.0013340308658122526</v>
      </c>
      <c r="P161" s="17">
        <f t="shared" si="188"/>
        <v>0.0021400938134034765</v>
      </c>
      <c r="R161" s="49">
        <v>0.307</v>
      </c>
      <c r="S161" s="49">
        <v>0.298</v>
      </c>
      <c r="T161" s="49">
        <v>0.198</v>
      </c>
      <c r="U161" s="49">
        <v>0.197</v>
      </c>
      <c r="W161" s="18">
        <f aca="true" t="shared" si="191" ref="W161:Z162">+R160*G161</f>
        <v>0</v>
      </c>
      <c r="X161" s="18">
        <f t="shared" si="191"/>
        <v>0.0002527995183624094</v>
      </c>
      <c r="Y161" s="18">
        <f t="shared" si="191"/>
        <v>0.004763221502465402</v>
      </c>
      <c r="Z161" s="18">
        <f t="shared" si="191"/>
        <v>0.0011839523934083739</v>
      </c>
      <c r="AA161" s="19">
        <f t="shared" si="189"/>
        <v>0.006199973414236185</v>
      </c>
      <c r="AC161" s="50">
        <v>0.509</v>
      </c>
      <c r="AD161" s="50">
        <v>0.257</v>
      </c>
      <c r="AE161" s="50">
        <v>0.14</v>
      </c>
      <c r="AF161" s="50">
        <v>0.094</v>
      </c>
      <c r="AH161" s="20">
        <f aca="true" t="shared" si="192" ref="AH161:AK162">+AC160*G161</f>
        <v>-0.00024328182213119833</v>
      </c>
      <c r="AI161" s="20">
        <f t="shared" si="192"/>
        <v>0.0002692354003612038</v>
      </c>
      <c r="AJ161" s="20">
        <f t="shared" si="192"/>
        <v>0.0041863095813593435</v>
      </c>
      <c r="AK161" s="20">
        <f t="shared" si="192"/>
        <v>0.001010528380852781</v>
      </c>
      <c r="AL161" s="21">
        <f t="shared" si="190"/>
        <v>0.0052227915404421295</v>
      </c>
    </row>
    <row r="162" spans="1:38" ht="12.75">
      <c r="A162" s="2">
        <v>43008</v>
      </c>
      <c r="B162" s="4">
        <v>161.03</v>
      </c>
      <c r="C162" s="4">
        <v>170.19</v>
      </c>
      <c r="D162" s="4">
        <v>104.76</v>
      </c>
      <c r="E162" s="4">
        <v>153.22</v>
      </c>
      <c r="G162" s="5">
        <f aca="true" t="shared" si="193" ref="G162:J163">+B162/B161-1</f>
        <v>0.0028647941707666824</v>
      </c>
      <c r="H162" s="5">
        <f t="shared" si="193"/>
        <v>0.02382241472658375</v>
      </c>
      <c r="I162" s="5">
        <f t="shared" si="193"/>
        <v>-0.001905487804877981</v>
      </c>
      <c r="J162" s="5">
        <f t="shared" si="193"/>
        <v>-0.0013687023398293308</v>
      </c>
      <c r="L162" s="16">
        <f aca="true" t="shared" si="194" ref="L162:O163">L$2*G162</f>
        <v>0.0007161985426916706</v>
      </c>
      <c r="M162" s="16">
        <f t="shared" si="194"/>
        <v>0.005955603681645938</v>
      </c>
      <c r="N162" s="16">
        <f t="shared" si="194"/>
        <v>-0.0001905487804877981</v>
      </c>
      <c r="O162" s="16">
        <f t="shared" si="194"/>
        <v>-0.0005474809359317323</v>
      </c>
      <c r="P162" s="17">
        <f t="shared" si="188"/>
        <v>0.005933772507918078</v>
      </c>
      <c r="R162" s="49">
        <v>0.467</v>
      </c>
      <c r="S162" s="49">
        <v>0.345</v>
      </c>
      <c r="T162" s="49">
        <v>0.185</v>
      </c>
      <c r="U162" s="49">
        <v>0.003</v>
      </c>
      <c r="W162" s="18">
        <f t="shared" si="191"/>
        <v>0.0008794918104253715</v>
      </c>
      <c r="X162" s="18">
        <f t="shared" si="191"/>
        <v>0.007099079588521958</v>
      </c>
      <c r="Y162" s="18">
        <f t="shared" si="191"/>
        <v>-0.0003772865853658403</v>
      </c>
      <c r="Z162" s="18">
        <f t="shared" si="191"/>
        <v>-0.0002696343609463782</v>
      </c>
      <c r="AA162" s="19">
        <f t="shared" si="189"/>
        <v>0.007331650452635112</v>
      </c>
      <c r="AC162" s="50">
        <v>0</v>
      </c>
      <c r="AD162" s="50">
        <v>1</v>
      </c>
      <c r="AE162" s="50">
        <v>0</v>
      </c>
      <c r="AF162" s="50">
        <v>0</v>
      </c>
      <c r="AH162" s="20">
        <f t="shared" si="192"/>
        <v>0.0014581802329202414</v>
      </c>
      <c r="AI162" s="20">
        <f t="shared" si="192"/>
        <v>0.006122360584732024</v>
      </c>
      <c r="AJ162" s="20">
        <f t="shared" si="192"/>
        <v>-0.00026676829268291736</v>
      </c>
      <c r="AK162" s="20">
        <f t="shared" si="192"/>
        <v>-0.0001286580199439571</v>
      </c>
      <c r="AL162" s="21">
        <f t="shared" si="190"/>
        <v>0.007185114505025391</v>
      </c>
    </row>
    <row r="163" spans="1:38" ht="12.75">
      <c r="A163" s="2">
        <v>43039</v>
      </c>
      <c r="B163" s="4">
        <v>163.06</v>
      </c>
      <c r="C163" s="4">
        <v>171.15</v>
      </c>
      <c r="D163" s="4">
        <v>106.88</v>
      </c>
      <c r="E163" s="4">
        <v>153.4</v>
      </c>
      <c r="G163" s="5">
        <f t="shared" si="193"/>
        <v>0.01260634664348248</v>
      </c>
      <c r="H163" s="5">
        <f t="shared" si="193"/>
        <v>0.005640754450907837</v>
      </c>
      <c r="I163" s="5">
        <f t="shared" si="193"/>
        <v>0.020236731576937617</v>
      </c>
      <c r="J163" s="5">
        <f t="shared" si="193"/>
        <v>0.0011747813601357127</v>
      </c>
      <c r="L163" s="16">
        <f t="shared" si="194"/>
        <v>0.00315158666087062</v>
      </c>
      <c r="M163" s="16">
        <f t="shared" si="194"/>
        <v>0.0014101886127269592</v>
      </c>
      <c r="N163" s="16">
        <f t="shared" si="194"/>
        <v>0.002023673157693762</v>
      </c>
      <c r="O163" s="16">
        <f t="shared" si="194"/>
        <v>0.0004699125440542851</v>
      </c>
      <c r="P163" s="17">
        <f t="shared" si="188"/>
        <v>0.007055360975345626</v>
      </c>
      <c r="R163" s="49">
        <v>0.276</v>
      </c>
      <c r="S163" s="49">
        <v>0.301</v>
      </c>
      <c r="T163" s="49">
        <v>0.164</v>
      </c>
      <c r="U163" s="49">
        <v>0.259</v>
      </c>
      <c r="W163" s="18">
        <f aca="true" t="shared" si="195" ref="W163:Z164">+R162*G163</f>
        <v>0.005887163882506319</v>
      </c>
      <c r="X163" s="18">
        <f t="shared" si="195"/>
        <v>0.0019460602855632034</v>
      </c>
      <c r="Y163" s="18">
        <f t="shared" si="195"/>
        <v>0.003743795341733459</v>
      </c>
      <c r="Z163" s="18">
        <f t="shared" si="195"/>
        <v>3.524344080407138E-06</v>
      </c>
      <c r="AA163" s="19">
        <f t="shared" si="189"/>
        <v>0.011580543853883388</v>
      </c>
      <c r="AC163" s="50">
        <v>0.335</v>
      </c>
      <c r="AD163" s="50">
        <v>0.299</v>
      </c>
      <c r="AE163" s="50">
        <v>0.251</v>
      </c>
      <c r="AF163" s="50">
        <v>0.115</v>
      </c>
      <c r="AH163" s="20">
        <f aca="true" t="shared" si="196" ref="AH163:AK164">+AC162*G163</f>
        <v>0</v>
      </c>
      <c r="AI163" s="20">
        <f t="shared" si="196"/>
        <v>0.005640754450907837</v>
      </c>
      <c r="AJ163" s="20">
        <f t="shared" si="196"/>
        <v>0</v>
      </c>
      <c r="AK163" s="20">
        <f t="shared" si="196"/>
        <v>0</v>
      </c>
      <c r="AL163" s="21">
        <f t="shared" si="190"/>
        <v>0.005640754450907837</v>
      </c>
    </row>
    <row r="164" spans="1:38" ht="12.75">
      <c r="A164" s="2">
        <v>43069</v>
      </c>
      <c r="B164" s="4">
        <v>165.18</v>
      </c>
      <c r="C164" s="4">
        <v>170.54</v>
      </c>
      <c r="D164" s="4">
        <v>107.8</v>
      </c>
      <c r="E164" s="4">
        <v>153.86</v>
      </c>
      <c r="G164" s="5">
        <f aca="true" t="shared" si="197" ref="G164:J165">+B164/B163-1</f>
        <v>0.013001349196614775</v>
      </c>
      <c r="H164" s="5">
        <f t="shared" si="197"/>
        <v>-0.003564125036517707</v>
      </c>
      <c r="I164" s="5">
        <f t="shared" si="197"/>
        <v>0.008607784431137633</v>
      </c>
      <c r="J164" s="5">
        <f t="shared" si="197"/>
        <v>0.0029986962190351463</v>
      </c>
      <c r="L164" s="16">
        <f aca="true" t="shared" si="198" ref="L164:O165">L$2*G164</f>
        <v>0.003250337299153694</v>
      </c>
      <c r="M164" s="16">
        <f t="shared" si="198"/>
        <v>-0.0008910312591294267</v>
      </c>
      <c r="N164" s="16">
        <f t="shared" si="198"/>
        <v>0.0008607784431137633</v>
      </c>
      <c r="O164" s="16">
        <f t="shared" si="198"/>
        <v>0.0011994784876140586</v>
      </c>
      <c r="P164" s="17">
        <f t="shared" si="188"/>
        <v>0.004419562970752089</v>
      </c>
      <c r="R164" s="49">
        <v>0.2</v>
      </c>
      <c r="S164" s="49">
        <v>0.436</v>
      </c>
      <c r="T164" s="49">
        <v>0.364</v>
      </c>
      <c r="U164" s="49">
        <v>0</v>
      </c>
      <c r="W164" s="18">
        <f t="shared" si="195"/>
        <v>0.003588372378265678</v>
      </c>
      <c r="X164" s="18">
        <f t="shared" si="195"/>
        <v>-0.0010728016359918297</v>
      </c>
      <c r="Y164" s="18">
        <f t="shared" si="195"/>
        <v>0.001411676646706572</v>
      </c>
      <c r="Z164" s="18">
        <f t="shared" si="195"/>
        <v>0.0007766623207301029</v>
      </c>
      <c r="AA164" s="19">
        <f t="shared" si="189"/>
        <v>0.004703909709710523</v>
      </c>
      <c r="AC164" s="50">
        <v>0</v>
      </c>
      <c r="AD164" s="50">
        <v>0</v>
      </c>
      <c r="AE164" s="50">
        <v>0.01</v>
      </c>
      <c r="AF164" s="50">
        <v>0</v>
      </c>
      <c r="AH164" s="20">
        <f t="shared" si="196"/>
        <v>0.00435545198086595</v>
      </c>
      <c r="AI164" s="20">
        <f t="shared" si="196"/>
        <v>-0.0010656733859187944</v>
      </c>
      <c r="AJ164" s="20">
        <f t="shared" si="196"/>
        <v>0.0021605538922155458</v>
      </c>
      <c r="AK164" s="20">
        <f t="shared" si="196"/>
        <v>0.00034485006518904183</v>
      </c>
      <c r="AL164" s="21">
        <f t="shared" si="190"/>
        <v>0.005795182552351743</v>
      </c>
    </row>
    <row r="165" spans="1:38" ht="12.75">
      <c r="A165" s="2">
        <v>43098</v>
      </c>
      <c r="B165" s="4">
        <v>163.48</v>
      </c>
      <c r="C165" s="4">
        <v>172.54</v>
      </c>
      <c r="D165" s="4">
        <v>110.56</v>
      </c>
      <c r="E165" s="4">
        <v>153.06</v>
      </c>
      <c r="G165" s="5">
        <f t="shared" si="197"/>
        <v>-0.010291802881704948</v>
      </c>
      <c r="H165" s="5">
        <f t="shared" si="197"/>
        <v>0.011727453969743173</v>
      </c>
      <c r="I165" s="5">
        <f t="shared" si="197"/>
        <v>0.02560296846011134</v>
      </c>
      <c r="J165" s="5">
        <f t="shared" si="197"/>
        <v>-0.005199532042116317</v>
      </c>
      <c r="L165" s="16">
        <f t="shared" si="198"/>
        <v>-0.002572950720426237</v>
      </c>
      <c r="M165" s="16">
        <f t="shared" si="198"/>
        <v>0.0029318634924357934</v>
      </c>
      <c r="N165" s="16">
        <f t="shared" si="198"/>
        <v>0.0025602968460111345</v>
      </c>
      <c r="O165" s="16">
        <f t="shared" si="198"/>
        <v>-0.002079812816846527</v>
      </c>
      <c r="P165" s="17">
        <f t="shared" si="188"/>
        <v>0.000839396801174164</v>
      </c>
      <c r="R165" s="49">
        <v>0.339</v>
      </c>
      <c r="S165" s="49">
        <v>0.294</v>
      </c>
      <c r="T165" s="49">
        <v>0.201</v>
      </c>
      <c r="U165" s="49">
        <v>0.166</v>
      </c>
      <c r="W165" s="18">
        <f aca="true" t="shared" si="199" ref="W165:Z166">+R164*G165</f>
        <v>-0.0020583605763409897</v>
      </c>
      <c r="X165" s="18">
        <f t="shared" si="199"/>
        <v>0.005113169930808023</v>
      </c>
      <c r="Y165" s="18">
        <f t="shared" si="199"/>
        <v>0.009319480519480528</v>
      </c>
      <c r="Z165" s="18">
        <f t="shared" si="199"/>
        <v>0</v>
      </c>
      <c r="AA165" s="19">
        <f t="shared" si="189"/>
        <v>0.012374289873947562</v>
      </c>
      <c r="AC165" s="50">
        <v>0.632</v>
      </c>
      <c r="AD165" s="50">
        <v>0.146</v>
      </c>
      <c r="AE165" s="50">
        <v>0.222</v>
      </c>
      <c r="AF165" s="50">
        <v>0</v>
      </c>
      <c r="AH165" s="20">
        <f aca="true" t="shared" si="200" ref="AH165:AK166">+AC164*G165</f>
        <v>0</v>
      </c>
      <c r="AI165" s="20">
        <f t="shared" si="200"/>
        <v>0</v>
      </c>
      <c r="AJ165" s="20">
        <f t="shared" si="200"/>
        <v>0.00025602968460111344</v>
      </c>
      <c r="AK165" s="20">
        <f t="shared" si="200"/>
        <v>0</v>
      </c>
      <c r="AL165" s="21">
        <f t="shared" si="190"/>
        <v>0.00025602968460111344</v>
      </c>
    </row>
    <row r="166" spans="1:38" ht="12.75">
      <c r="A166" s="2">
        <v>43131</v>
      </c>
      <c r="B166" s="4">
        <v>160.24</v>
      </c>
      <c r="C166" s="4">
        <v>175.5</v>
      </c>
      <c r="D166" s="4">
        <v>110.96</v>
      </c>
      <c r="E166" s="4">
        <v>152.38</v>
      </c>
      <c r="G166" s="5">
        <f aca="true" t="shared" si="201" ref="G166:J167">+B166/B165-1</f>
        <v>-0.019818938096403116</v>
      </c>
      <c r="H166" s="5">
        <f t="shared" si="201"/>
        <v>0.01715544221629761</v>
      </c>
      <c r="I166" s="5">
        <f t="shared" si="201"/>
        <v>0.003617945007235779</v>
      </c>
      <c r="J166" s="5">
        <f t="shared" si="201"/>
        <v>-0.004442702208284355</v>
      </c>
      <c r="L166" s="16">
        <f aca="true" t="shared" si="202" ref="L166:O167">L$2*G166</f>
        <v>-0.004954734524100779</v>
      </c>
      <c r="M166" s="16">
        <f t="shared" si="202"/>
        <v>0.004288860554074403</v>
      </c>
      <c r="N166" s="16">
        <f t="shared" si="202"/>
        <v>0.0003617945007235779</v>
      </c>
      <c r="O166" s="16">
        <f t="shared" si="202"/>
        <v>-0.001777080883313742</v>
      </c>
      <c r="P166" s="17">
        <f aca="true" t="shared" si="203" ref="P166:P172">SUM(L166:O166)</f>
        <v>-0.00208116035261654</v>
      </c>
      <c r="R166" s="49">
        <v>0</v>
      </c>
      <c r="S166" s="49">
        <v>0.368</v>
      </c>
      <c r="T166" s="49">
        <v>0.204</v>
      </c>
      <c r="U166" s="49">
        <v>0.428</v>
      </c>
      <c r="W166" s="18">
        <f t="shared" si="199"/>
        <v>-0.006718620014680657</v>
      </c>
      <c r="X166" s="18">
        <f t="shared" si="199"/>
        <v>0.005043700011591498</v>
      </c>
      <c r="Y166" s="18">
        <f t="shared" si="199"/>
        <v>0.0007272069464543916</v>
      </c>
      <c r="Z166" s="18">
        <f t="shared" si="199"/>
        <v>-0.0007374885665752029</v>
      </c>
      <c r="AA166" s="19">
        <f aca="true" t="shared" si="204" ref="AA166:AA171">SUM(W166:Z166)</f>
        <v>-0.0016852016232099703</v>
      </c>
      <c r="AC166" s="50">
        <v>0.142</v>
      </c>
      <c r="AD166" s="50">
        <v>0.344</v>
      </c>
      <c r="AE166" s="50">
        <v>0.211</v>
      </c>
      <c r="AF166" s="50">
        <v>0.303</v>
      </c>
      <c r="AH166" s="20">
        <f t="shared" si="200"/>
        <v>-0.01252556887692677</v>
      </c>
      <c r="AI166" s="20">
        <f t="shared" si="200"/>
        <v>0.0025046945635794514</v>
      </c>
      <c r="AJ166" s="20">
        <f t="shared" si="200"/>
        <v>0.0008031837916063429</v>
      </c>
      <c r="AK166" s="20">
        <f t="shared" si="200"/>
        <v>0</v>
      </c>
      <c r="AL166" s="21">
        <f aca="true" t="shared" si="205" ref="AL166:AL171">SUM(AH166:AK166)</f>
        <v>-0.009217690521740976</v>
      </c>
    </row>
    <row r="167" spans="1:38" ht="12.75">
      <c r="A167" s="2">
        <v>43159</v>
      </c>
      <c r="B167" s="4">
        <v>157.96</v>
      </c>
      <c r="C167" s="4">
        <v>169.26</v>
      </c>
      <c r="D167" s="4">
        <v>109.92</v>
      </c>
      <c r="E167" s="4">
        <v>152.63</v>
      </c>
      <c r="G167" s="5">
        <f t="shared" si="201"/>
        <v>-0.014228657014478285</v>
      </c>
      <c r="H167" s="5">
        <f t="shared" si="201"/>
        <v>-0.03555555555555556</v>
      </c>
      <c r="I167" s="5">
        <f t="shared" si="201"/>
        <v>-0.009372746935832676</v>
      </c>
      <c r="J167" s="5">
        <f t="shared" si="201"/>
        <v>0.0016406352539704017</v>
      </c>
      <c r="L167" s="16">
        <f t="shared" si="202"/>
        <v>-0.0035571642536195713</v>
      </c>
      <c r="M167" s="16">
        <f t="shared" si="202"/>
        <v>-0.00888888888888889</v>
      </c>
      <c r="N167" s="16">
        <f t="shared" si="202"/>
        <v>-0.0009372746935832677</v>
      </c>
      <c r="O167" s="16">
        <f t="shared" si="202"/>
        <v>0.0006562541015881607</v>
      </c>
      <c r="P167" s="17">
        <f t="shared" si="203"/>
        <v>-0.01272707373450357</v>
      </c>
      <c r="R167" s="49">
        <v>0</v>
      </c>
      <c r="S167" s="49">
        <v>0.00016</v>
      </c>
      <c r="T167" s="49">
        <v>0.32</v>
      </c>
      <c r="U167" s="49">
        <v>0.664</v>
      </c>
      <c r="W167" s="18">
        <f aca="true" t="shared" si="206" ref="W167:Z168">+R166*G167</f>
        <v>0</v>
      </c>
      <c r="X167" s="18">
        <f t="shared" si="206"/>
        <v>-0.013084444444444447</v>
      </c>
      <c r="Y167" s="18">
        <f t="shared" si="206"/>
        <v>-0.0019120403749098658</v>
      </c>
      <c r="Z167" s="18">
        <f t="shared" si="206"/>
        <v>0.0007021918886993319</v>
      </c>
      <c r="AA167" s="19">
        <f t="shared" si="204"/>
        <v>-0.01429429293065498</v>
      </c>
      <c r="AC167" s="50">
        <v>0</v>
      </c>
      <c r="AD167" s="50">
        <v>0.088</v>
      </c>
      <c r="AE167" s="50">
        <v>0.303</v>
      </c>
      <c r="AF167" s="50">
        <v>0.609</v>
      </c>
      <c r="AH167" s="20">
        <f aca="true" t="shared" si="207" ref="AH167:AK168">+AC166*G167</f>
        <v>-0.0020204692960559163</v>
      </c>
      <c r="AI167" s="20">
        <f t="shared" si="207"/>
        <v>-0.012231111111111113</v>
      </c>
      <c r="AJ167" s="20">
        <f t="shared" si="207"/>
        <v>-0.0019776496034606948</v>
      </c>
      <c r="AK167" s="20">
        <f t="shared" si="207"/>
        <v>0.0004971124819530317</v>
      </c>
      <c r="AL167" s="21">
        <f t="shared" si="205"/>
        <v>-0.015732117528674695</v>
      </c>
    </row>
    <row r="168" spans="1:38" ht="12.75">
      <c r="A168" s="2">
        <v>43188</v>
      </c>
      <c r="B168" s="4">
        <v>155.3</v>
      </c>
      <c r="C168" s="4">
        <v>167.46</v>
      </c>
      <c r="D168" s="4">
        <v>109.12</v>
      </c>
      <c r="E168" s="4">
        <v>153.68</v>
      </c>
      <c r="G168" s="5">
        <f aca="true" t="shared" si="208" ref="G168:J169">+B168/B167-1</f>
        <v>-0.016839706254748066</v>
      </c>
      <c r="H168" s="5">
        <f t="shared" si="208"/>
        <v>-0.010634526763558916</v>
      </c>
      <c r="I168" s="5">
        <f t="shared" si="208"/>
        <v>-0.00727802037845704</v>
      </c>
      <c r="J168" s="5">
        <f t="shared" si="208"/>
        <v>0.006879381510843219</v>
      </c>
      <c r="L168" s="16">
        <f aca="true" t="shared" si="209" ref="L168:O169">L$2*G168</f>
        <v>-0.0042099265636870165</v>
      </c>
      <c r="M168" s="16">
        <f t="shared" si="209"/>
        <v>-0.002658631690889729</v>
      </c>
      <c r="N168" s="16">
        <f t="shared" si="209"/>
        <v>-0.000727802037845704</v>
      </c>
      <c r="O168" s="16">
        <f t="shared" si="209"/>
        <v>0.0027517526043372878</v>
      </c>
      <c r="P168" s="17">
        <f t="shared" si="203"/>
        <v>-0.004844607688085161</v>
      </c>
      <c r="R168" s="49">
        <v>0.16</v>
      </c>
      <c r="S168" s="49">
        <v>0.331</v>
      </c>
      <c r="T168" s="49">
        <v>0.218</v>
      </c>
      <c r="U168" s="49">
        <v>0.291</v>
      </c>
      <c r="W168" s="18">
        <f t="shared" si="206"/>
        <v>0</v>
      </c>
      <c r="X168" s="18">
        <f t="shared" si="206"/>
        <v>-1.7015242821694266E-06</v>
      </c>
      <c r="Y168" s="18">
        <f t="shared" si="206"/>
        <v>-0.002328966521106253</v>
      </c>
      <c r="Z168" s="18">
        <f t="shared" si="206"/>
        <v>0.004567909323199898</v>
      </c>
      <c r="AA168" s="19">
        <f t="shared" si="204"/>
        <v>0.0022372412778114753</v>
      </c>
      <c r="AC168" s="50">
        <v>0.354</v>
      </c>
      <c r="AD168" s="50">
        <v>0.288</v>
      </c>
      <c r="AE168" s="50">
        <v>0.193</v>
      </c>
      <c r="AF168" s="50">
        <v>0.165</v>
      </c>
      <c r="AH168" s="20">
        <f t="shared" si="207"/>
        <v>0</v>
      </c>
      <c r="AI168" s="20">
        <f t="shared" si="207"/>
        <v>-0.0009358383551931846</v>
      </c>
      <c r="AJ168" s="20">
        <f t="shared" si="207"/>
        <v>-0.002205240174672483</v>
      </c>
      <c r="AK168" s="20">
        <f t="shared" si="207"/>
        <v>0.00418954334010352</v>
      </c>
      <c r="AL168" s="21">
        <f t="shared" si="205"/>
        <v>0.0010484648102378532</v>
      </c>
    </row>
    <row r="169" spans="1:38" ht="12.75">
      <c r="A169" s="2">
        <v>43220</v>
      </c>
      <c r="B169" s="4">
        <v>162.72</v>
      </c>
      <c r="C169" s="4">
        <v>174.26</v>
      </c>
      <c r="D169" s="4">
        <v>110.66</v>
      </c>
      <c r="E169" s="4">
        <v>153.46</v>
      </c>
      <c r="G169" s="5">
        <f t="shared" si="208"/>
        <v>0.04777849323889227</v>
      </c>
      <c r="H169" s="5">
        <f t="shared" si="208"/>
        <v>0.040606712050638816</v>
      </c>
      <c r="I169" s="5">
        <f t="shared" si="208"/>
        <v>0.014112903225806273</v>
      </c>
      <c r="J169" s="5">
        <f t="shared" si="208"/>
        <v>-0.001431546069755374</v>
      </c>
      <c r="L169" s="16">
        <f t="shared" si="209"/>
        <v>0.011944623309723068</v>
      </c>
      <c r="M169" s="16">
        <f t="shared" si="209"/>
        <v>0.010151678012659704</v>
      </c>
      <c r="N169" s="16">
        <f t="shared" si="209"/>
        <v>0.0014112903225806273</v>
      </c>
      <c r="O169" s="16">
        <f t="shared" si="209"/>
        <v>-0.0005726184279021496</v>
      </c>
      <c r="P169" s="17">
        <f t="shared" si="203"/>
        <v>0.022934973217061252</v>
      </c>
      <c r="R169" s="49">
        <v>0.04</v>
      </c>
      <c r="S169" s="49">
        <v>0.308</v>
      </c>
      <c r="T169" s="49">
        <v>0.283</v>
      </c>
      <c r="U169" s="49">
        <v>0.369</v>
      </c>
      <c r="W169" s="18">
        <f aca="true" t="shared" si="210" ref="W169:Z170">+R168*G169</f>
        <v>0.0076445589182227635</v>
      </c>
      <c r="X169" s="18">
        <f t="shared" si="210"/>
        <v>0.01344082168876145</v>
      </c>
      <c r="Y169" s="18">
        <f t="shared" si="210"/>
        <v>0.0030766129032257675</v>
      </c>
      <c r="Z169" s="18">
        <f t="shared" si="210"/>
        <v>-0.00041657990629881376</v>
      </c>
      <c r="AA169" s="19">
        <f t="shared" si="204"/>
        <v>0.023745413603911168</v>
      </c>
      <c r="AC169" s="50">
        <v>0.193</v>
      </c>
      <c r="AD169" s="50">
        <v>0.303</v>
      </c>
      <c r="AE169" s="50">
        <v>0.234</v>
      </c>
      <c r="AF169" s="50">
        <v>0.27</v>
      </c>
      <c r="AH169" s="20">
        <f aca="true" t="shared" si="211" ref="AH169:AK170">+AC168*G169</f>
        <v>0.016913586606567863</v>
      </c>
      <c r="AI169" s="20">
        <f t="shared" si="211"/>
        <v>0.011694733070583978</v>
      </c>
      <c r="AJ169" s="20">
        <f t="shared" si="211"/>
        <v>0.0027237903225806105</v>
      </c>
      <c r="AK169" s="20">
        <f t="shared" si="211"/>
        <v>-0.0002362051015096367</v>
      </c>
      <c r="AL169" s="21">
        <f t="shared" si="205"/>
        <v>0.031095904898222816</v>
      </c>
    </row>
    <row r="170" spans="1:38" ht="12.75">
      <c r="A170" s="2">
        <v>43251</v>
      </c>
      <c r="B170" s="4">
        <v>166.84</v>
      </c>
      <c r="C170" s="4">
        <v>176.58</v>
      </c>
      <c r="D170" s="4">
        <v>111.5</v>
      </c>
      <c r="E170" s="4">
        <v>151.15</v>
      </c>
      <c r="G170" s="5">
        <f aca="true" t="shared" si="212" ref="G170:J172">+B170/B169-1</f>
        <v>0.025319567354965544</v>
      </c>
      <c r="H170" s="5">
        <f t="shared" si="212"/>
        <v>0.013313439687822948</v>
      </c>
      <c r="I170" s="5">
        <f t="shared" si="212"/>
        <v>0.007590818724019455</v>
      </c>
      <c r="J170" s="5">
        <f t="shared" si="212"/>
        <v>-0.015052782484034966</v>
      </c>
      <c r="L170" s="16">
        <f aca="true" t="shared" si="213" ref="L170:O172">L$2*G170</f>
        <v>0.006329891838741386</v>
      </c>
      <c r="M170" s="16">
        <f t="shared" si="213"/>
        <v>0.003328359921955737</v>
      </c>
      <c r="N170" s="16">
        <f t="shared" si="213"/>
        <v>0.0007590818724019455</v>
      </c>
      <c r="O170" s="16">
        <f t="shared" si="213"/>
        <v>-0.006021112993613987</v>
      </c>
      <c r="P170" s="17">
        <f t="shared" si="203"/>
        <v>0.004396220639485082</v>
      </c>
      <c r="R170" s="49">
        <v>0</v>
      </c>
      <c r="S170" s="49">
        <v>0.011</v>
      </c>
      <c r="T170" s="49">
        <v>0.414</v>
      </c>
      <c r="U170" s="49">
        <v>0.575</v>
      </c>
      <c r="W170" s="18">
        <f t="shared" si="210"/>
        <v>0.0010127826941986218</v>
      </c>
      <c r="X170" s="18">
        <f t="shared" si="210"/>
        <v>0.004100539423849468</v>
      </c>
      <c r="Y170" s="18">
        <f t="shared" si="210"/>
        <v>0.0021482016988975056</v>
      </c>
      <c r="Z170" s="18">
        <f t="shared" si="210"/>
        <v>-0.005554476736608902</v>
      </c>
      <c r="AA170" s="19">
        <f t="shared" si="204"/>
        <v>0.0017070470803366928</v>
      </c>
      <c r="AC170" s="50">
        <v>0</v>
      </c>
      <c r="AD170" s="50">
        <v>0.126</v>
      </c>
      <c r="AE170" s="50">
        <v>0.372</v>
      </c>
      <c r="AF170" s="50">
        <v>0.502</v>
      </c>
      <c r="AH170" s="20">
        <f t="shared" si="211"/>
        <v>0.00488667649950835</v>
      </c>
      <c r="AI170" s="20">
        <f t="shared" si="211"/>
        <v>0.004033972225410353</v>
      </c>
      <c r="AJ170" s="20">
        <f t="shared" si="211"/>
        <v>0.0017762515814205525</v>
      </c>
      <c r="AK170" s="20">
        <f t="shared" si="211"/>
        <v>-0.004064251270689441</v>
      </c>
      <c r="AL170" s="21">
        <f t="shared" si="205"/>
        <v>0.006632649035649814</v>
      </c>
    </row>
    <row r="171" spans="1:38" ht="12.75">
      <c r="A171" s="2">
        <v>43280</v>
      </c>
      <c r="B171" s="4">
        <v>171.2</v>
      </c>
      <c r="C171" s="4">
        <v>175.08</v>
      </c>
      <c r="D171" s="4">
        <v>107.92</v>
      </c>
      <c r="E171" s="4">
        <v>152.34</v>
      </c>
      <c r="G171" s="5">
        <f t="shared" si="212"/>
        <v>0.026132821865260114</v>
      </c>
      <c r="H171" s="5">
        <f t="shared" si="212"/>
        <v>-0.00849473326537542</v>
      </c>
      <c r="I171" s="5">
        <f t="shared" si="212"/>
        <v>-0.03210762331838568</v>
      </c>
      <c r="J171" s="5">
        <f t="shared" si="212"/>
        <v>0.007872973867019573</v>
      </c>
      <c r="L171" s="16">
        <f t="shared" si="213"/>
        <v>0.0065332054663150285</v>
      </c>
      <c r="M171" s="16">
        <f t="shared" si="213"/>
        <v>-0.002123683316343855</v>
      </c>
      <c r="N171" s="16">
        <f t="shared" si="213"/>
        <v>-0.003210762331838568</v>
      </c>
      <c r="O171" s="16">
        <f t="shared" si="213"/>
        <v>0.003149189546807829</v>
      </c>
      <c r="P171" s="17">
        <f t="shared" si="203"/>
        <v>0.004347949364940434</v>
      </c>
      <c r="R171" s="49">
        <v>0</v>
      </c>
      <c r="S171" s="49">
        <v>0.494</v>
      </c>
      <c r="T171" s="49">
        <v>0.075</v>
      </c>
      <c r="U171" s="52">
        <v>0.431</v>
      </c>
      <c r="W171" s="18">
        <f aca="true" t="shared" si="214" ref="W171:Z172">+R170*G171</f>
        <v>0</v>
      </c>
      <c r="X171" s="18">
        <f t="shared" si="214"/>
        <v>-9.344206591912962E-05</v>
      </c>
      <c r="Y171" s="18">
        <f t="shared" si="214"/>
        <v>-0.013292556053811671</v>
      </c>
      <c r="Z171" s="18">
        <f t="shared" si="214"/>
        <v>0.004526959973536254</v>
      </c>
      <c r="AA171" s="19">
        <f t="shared" si="204"/>
        <v>-0.008859038146194547</v>
      </c>
      <c r="AC171" s="50">
        <v>0.018</v>
      </c>
      <c r="AD171" s="50">
        <v>0.407</v>
      </c>
      <c r="AE171" s="50">
        <v>0.23</v>
      </c>
      <c r="AF171" s="50">
        <v>0.345</v>
      </c>
      <c r="AH171" s="20">
        <f aca="true" t="shared" si="215" ref="AH171:AK172">+AC170*G171</f>
        <v>0</v>
      </c>
      <c r="AI171" s="20">
        <f t="shared" si="215"/>
        <v>-0.001070336391437303</v>
      </c>
      <c r="AJ171" s="20">
        <f t="shared" si="215"/>
        <v>-0.011944035874439473</v>
      </c>
      <c r="AK171" s="20">
        <f t="shared" si="215"/>
        <v>0.003952232881243825</v>
      </c>
      <c r="AL171" s="21">
        <f t="shared" si="205"/>
        <v>-0.00906213938463295</v>
      </c>
    </row>
    <row r="172" spans="1:38" ht="12.75">
      <c r="A172" s="2">
        <v>43312</v>
      </c>
      <c r="B172" s="4">
        <v>174.41</v>
      </c>
      <c r="C172" s="4">
        <v>179.78</v>
      </c>
      <c r="D172" s="4">
        <v>110.42</v>
      </c>
      <c r="E172" s="4">
        <v>151.63</v>
      </c>
      <c r="G172" s="5">
        <f t="shared" si="212"/>
        <v>0.018750000000000044</v>
      </c>
      <c r="H172" s="5">
        <f t="shared" si="212"/>
        <v>0.02684487091615262</v>
      </c>
      <c r="I172" s="5">
        <f t="shared" si="212"/>
        <v>0.023165307635285348</v>
      </c>
      <c r="J172" s="5">
        <f t="shared" si="212"/>
        <v>-0.004660627543652374</v>
      </c>
      <c r="L172" s="16">
        <f t="shared" si="213"/>
        <v>0.004687500000000011</v>
      </c>
      <c r="M172" s="16">
        <f t="shared" si="213"/>
        <v>0.006711217729038155</v>
      </c>
      <c r="N172" s="16">
        <f t="shared" si="213"/>
        <v>0.002316530763528535</v>
      </c>
      <c r="O172" s="16">
        <f t="shared" si="213"/>
        <v>-0.0018642510174609495</v>
      </c>
      <c r="P172" s="17">
        <f t="shared" si="203"/>
        <v>0.01185099747510575</v>
      </c>
      <c r="R172" s="49">
        <v>0.098</v>
      </c>
      <c r="S172" s="49">
        <v>0.357</v>
      </c>
      <c r="T172" s="49">
        <v>0.192</v>
      </c>
      <c r="U172" s="49">
        <v>0.353</v>
      </c>
      <c r="W172" s="18">
        <f t="shared" si="214"/>
        <v>0</v>
      </c>
      <c r="X172" s="18">
        <f t="shared" si="214"/>
        <v>0.013261366232579393</v>
      </c>
      <c r="Y172" s="18">
        <f t="shared" si="214"/>
        <v>0.001737398072646401</v>
      </c>
      <c r="Z172" s="18">
        <f t="shared" si="214"/>
        <v>-0.002008730471314173</v>
      </c>
      <c r="AA172" s="19">
        <f>SUM(W172:Z172)</f>
        <v>0.012990033833911622</v>
      </c>
      <c r="AC172" s="50">
        <v>0.244</v>
      </c>
      <c r="AD172" s="50">
        <v>0.316</v>
      </c>
      <c r="AE172" s="50">
        <v>0.187</v>
      </c>
      <c r="AF172" s="50">
        <v>0.253</v>
      </c>
      <c r="AH172" s="20">
        <f t="shared" si="215"/>
        <v>0.0003375000000000008</v>
      </c>
      <c r="AI172" s="20">
        <f t="shared" si="215"/>
        <v>0.010925862462874115</v>
      </c>
      <c r="AJ172" s="20">
        <f t="shared" si="215"/>
        <v>0.00532802075611563</v>
      </c>
      <c r="AK172" s="20">
        <f t="shared" si="215"/>
        <v>-0.0016079165025600687</v>
      </c>
      <c r="AL172" s="21">
        <f>SUM(AH172:AK172)</f>
        <v>0.014983466716429679</v>
      </c>
    </row>
    <row r="173" spans="1:38" ht="12.75">
      <c r="A173" s="2">
        <v>43343</v>
      </c>
      <c r="B173" s="4">
        <v>178.76</v>
      </c>
      <c r="C173" s="4">
        <v>177.26</v>
      </c>
      <c r="D173" s="4">
        <v>110.94</v>
      </c>
      <c r="E173" s="4">
        <v>150.73</v>
      </c>
      <c r="G173" s="5">
        <f aca="true" t="shared" si="216" ref="G173:J174">+B173/B172-1</f>
        <v>0.024941230434034622</v>
      </c>
      <c r="H173" s="5">
        <f t="shared" si="216"/>
        <v>-0.014017132050283765</v>
      </c>
      <c r="I173" s="5">
        <f t="shared" si="216"/>
        <v>0.0047092917949647095</v>
      </c>
      <c r="J173" s="5">
        <f t="shared" si="216"/>
        <v>-0.005935500890325129</v>
      </c>
      <c r="L173" s="16">
        <f aca="true" t="shared" si="217" ref="L173:O174">L$2*G173</f>
        <v>0.006235307608508656</v>
      </c>
      <c r="M173" s="16">
        <f t="shared" si="217"/>
        <v>-0.003504283012570941</v>
      </c>
      <c r="N173" s="16">
        <f t="shared" si="217"/>
        <v>0.000470929179496471</v>
      </c>
      <c r="O173" s="16">
        <f t="shared" si="217"/>
        <v>-0.002374200356130052</v>
      </c>
      <c r="P173" s="17">
        <f>SUM(L173:O173)</f>
        <v>0.0008277534193041332</v>
      </c>
      <c r="R173" s="49">
        <v>0.133</v>
      </c>
      <c r="S173" s="49">
        <v>0.362</v>
      </c>
      <c r="T173" s="49">
        <v>0.227</v>
      </c>
      <c r="U173" s="49">
        <v>0.278</v>
      </c>
      <c r="W173" s="18">
        <f aca="true" t="shared" si="218" ref="W173:Z174">+R172*G173</f>
        <v>0.002444240582535393</v>
      </c>
      <c r="X173" s="18">
        <f t="shared" si="218"/>
        <v>-0.0050041161419513034</v>
      </c>
      <c r="Y173" s="18">
        <f t="shared" si="218"/>
        <v>0.0009041840246332242</v>
      </c>
      <c r="Z173" s="18">
        <f t="shared" si="218"/>
        <v>-0.0020952318142847706</v>
      </c>
      <c r="AA173" s="19">
        <f>SUM(W173:Z173)</f>
        <v>-0.003750923349067457</v>
      </c>
      <c r="AC173" s="50">
        <v>0.27</v>
      </c>
      <c r="AD173" s="50">
        <v>0.311</v>
      </c>
      <c r="AE173" s="50">
        <v>0.205</v>
      </c>
      <c r="AF173" s="50">
        <v>0.214</v>
      </c>
      <c r="AH173" s="20">
        <f aca="true" t="shared" si="219" ref="AH173:AK174">+AC172*G173</f>
        <v>0.006085660225904448</v>
      </c>
      <c r="AI173" s="20">
        <f t="shared" si="219"/>
        <v>-0.00442941372788967</v>
      </c>
      <c r="AJ173" s="20">
        <f t="shared" si="219"/>
        <v>0.0008806375656584006</v>
      </c>
      <c r="AK173" s="20">
        <f t="shared" si="219"/>
        <v>-0.0015016817252522577</v>
      </c>
      <c r="AL173" s="21">
        <f>SUM(AH173:AK173)</f>
        <v>0.0010352023384209207</v>
      </c>
    </row>
    <row r="174" spans="1:38" ht="12.75">
      <c r="A174" s="2">
        <v>43371</v>
      </c>
      <c r="B174" s="4">
        <v>178.67</v>
      </c>
      <c r="C174" s="4">
        <v>178.54</v>
      </c>
      <c r="D174" s="4">
        <v>111.46</v>
      </c>
      <c r="E174" s="4">
        <v>150.81</v>
      </c>
      <c r="G174" s="5">
        <f t="shared" si="216"/>
        <v>-0.0005034683374356419</v>
      </c>
      <c r="H174" s="5">
        <f t="shared" si="216"/>
        <v>0.007221031253525911</v>
      </c>
      <c r="I174" s="5">
        <f t="shared" si="216"/>
        <v>0.004687218316206998</v>
      </c>
      <c r="J174" s="5">
        <f t="shared" si="216"/>
        <v>0.0005307503483049647</v>
      </c>
      <c r="L174" s="16">
        <f t="shared" si="217"/>
        <v>-0.00012586708435891047</v>
      </c>
      <c r="M174" s="16">
        <f t="shared" si="217"/>
        <v>0.0018052578133814778</v>
      </c>
      <c r="N174" s="16">
        <f t="shared" si="217"/>
        <v>0.00046872183162069984</v>
      </c>
      <c r="O174" s="16">
        <f t="shared" si="217"/>
        <v>0.0002123001393219859</v>
      </c>
      <c r="P174" s="17">
        <f>SUM(L174:O174)</f>
        <v>0.002360412699965253</v>
      </c>
      <c r="R174" s="49">
        <v>0.38</v>
      </c>
      <c r="S174" s="49">
        <v>0.133</v>
      </c>
      <c r="T174" s="52">
        <v>0.061</v>
      </c>
      <c r="U174" s="49">
        <v>0.426</v>
      </c>
      <c r="W174" s="18">
        <f t="shared" si="218"/>
        <v>-6.696128887894038E-05</v>
      </c>
      <c r="X174" s="18">
        <f t="shared" si="218"/>
        <v>0.00261401331377638</v>
      </c>
      <c r="Y174" s="18">
        <f t="shared" si="218"/>
        <v>0.0010639985577789886</v>
      </c>
      <c r="Z174" s="18">
        <f t="shared" si="218"/>
        <v>0.0001475485968287802</v>
      </c>
      <c r="AA174" s="19">
        <f>SUM(W174:Z174)</f>
        <v>0.0037585991795052085</v>
      </c>
      <c r="AC174" s="50">
        <v>0.288</v>
      </c>
      <c r="AD174" s="50">
        <v>0</v>
      </c>
      <c r="AE174" s="50">
        <v>0.712</v>
      </c>
      <c r="AF174" s="50">
        <v>0</v>
      </c>
      <c r="AH174" s="20">
        <f t="shared" si="219"/>
        <v>-0.0001359364511076233</v>
      </c>
      <c r="AI174" s="20">
        <f t="shared" si="219"/>
        <v>0.002245740719846558</v>
      </c>
      <c r="AJ174" s="20">
        <f t="shared" si="219"/>
        <v>0.0009608797548224346</v>
      </c>
      <c r="AK174" s="20">
        <f t="shared" si="219"/>
        <v>0.00011358057453726244</v>
      </c>
      <c r="AL174" s="21">
        <f>SUM(AH174:AK174)</f>
        <v>0.0031842645980986323</v>
      </c>
    </row>
    <row r="175" spans="1:38" ht="12.75">
      <c r="A175" s="2">
        <v>43404</v>
      </c>
      <c r="B175" s="4">
        <v>178.5</v>
      </c>
      <c r="C175" s="4">
        <v>173.2</v>
      </c>
      <c r="D175" s="4">
        <v>105.59</v>
      </c>
      <c r="E175" s="4">
        <v>150.75</v>
      </c>
      <c r="G175" s="5">
        <f>+B175/B174-1</f>
        <v>-0.0009514747859180606</v>
      </c>
      <c r="H175" s="5">
        <f>+C175/C174-1</f>
        <v>-0.02990926403046934</v>
      </c>
      <c r="I175" s="5">
        <f>+D175/D174-1</f>
        <v>-0.052664633052215915</v>
      </c>
      <c r="J175" s="5">
        <f>+E175/E174-1</f>
        <v>-0.00039785160135275</v>
      </c>
      <c r="L175" s="16">
        <f>L$2*G175</f>
        <v>-0.00023786869647951514</v>
      </c>
      <c r="M175" s="16">
        <f>M$2*H175</f>
        <v>-0.007477316007617335</v>
      </c>
      <c r="N175" s="16">
        <f>N$2*I175</f>
        <v>-0.005266463305221592</v>
      </c>
      <c r="O175" s="16">
        <f>O$2*J175</f>
        <v>-0.0001591406405411</v>
      </c>
      <c r="P175" s="17">
        <f>SUM(L175:O175)</f>
        <v>-0.013140788649859542</v>
      </c>
      <c r="R175" s="49">
        <v>0.442</v>
      </c>
      <c r="S175" s="49">
        <v>0.105</v>
      </c>
      <c r="T175" s="49">
        <v>0</v>
      </c>
      <c r="U175" s="49">
        <v>0.453</v>
      </c>
      <c r="W175" s="18">
        <f>+R174*G175</f>
        <v>-0.000361560418648863</v>
      </c>
      <c r="X175" s="18">
        <f>+S174*H175</f>
        <v>-0.003977932116052423</v>
      </c>
      <c r="Y175" s="18">
        <f>+T174*I175</f>
        <v>-0.0032125426161851707</v>
      </c>
      <c r="Z175" s="18">
        <f>+U174*J175</f>
        <v>-0.0001694847821762715</v>
      </c>
      <c r="AA175" s="19">
        <f>SUM(W175:Z175)</f>
        <v>-0.007721519933062728</v>
      </c>
      <c r="AC175" s="50">
        <v>0.478</v>
      </c>
      <c r="AD175" s="50">
        <v>0.226</v>
      </c>
      <c r="AE175" s="50">
        <v>0</v>
      </c>
      <c r="AF175" s="50">
        <v>0.296</v>
      </c>
      <c r="AH175" s="20">
        <f>+AC174*G175</f>
        <v>-0.0002740247383444014</v>
      </c>
      <c r="AI175" s="20">
        <f>+AD174*H175</f>
        <v>0</v>
      </c>
      <c r="AJ175" s="20">
        <f>+AE174*I175</f>
        <v>-0.03749721873317773</v>
      </c>
      <c r="AK175" s="20">
        <f>+AF174*J175</f>
        <v>0</v>
      </c>
      <c r="AL175" s="21">
        <f>SUM(AH175:AK175)</f>
        <v>-0.03777124347152214</v>
      </c>
    </row>
    <row r="176" spans="1:38" ht="12.75">
      <c r="A176" s="2">
        <v>43434</v>
      </c>
      <c r="B176" s="4">
        <v>178.5</v>
      </c>
      <c r="C176" s="4">
        <v>173.2</v>
      </c>
      <c r="D176" s="4">
        <v>105.59</v>
      </c>
      <c r="E176" s="4">
        <v>150.75</v>
      </c>
      <c r="G176" s="5">
        <f>+B176/B175-1</f>
        <v>0</v>
      </c>
      <c r="H176" s="5">
        <f>+C176/C175-1</f>
        <v>0</v>
      </c>
      <c r="I176" s="5">
        <f>+D176/D175-1</f>
        <v>0</v>
      </c>
      <c r="J176" s="5">
        <f>+E176/E175-1</f>
        <v>0</v>
      </c>
      <c r="L176" s="16">
        <f>L$2*G176</f>
        <v>0</v>
      </c>
      <c r="M176" s="16">
        <f>M$2*H176</f>
        <v>0</v>
      </c>
      <c r="N176" s="16">
        <f>N$2*I176</f>
        <v>0</v>
      </c>
      <c r="O176" s="16">
        <f>O$2*J176</f>
        <v>0</v>
      </c>
      <c r="P176" s="17">
        <f>SUM(L176:O176)</f>
        <v>0</v>
      </c>
      <c r="W176" s="18">
        <f>+R175*G176</f>
        <v>0</v>
      </c>
      <c r="X176" s="18">
        <f>+S175*H176</f>
        <v>0</v>
      </c>
      <c r="Y176" s="18">
        <f>+T175*I176</f>
        <v>0</v>
      </c>
      <c r="Z176" s="18">
        <f>+U175*J176</f>
        <v>0</v>
      </c>
      <c r="AA176" s="19">
        <f>SUM(W176:Z176)</f>
        <v>0</v>
      </c>
      <c r="AC176" s="50"/>
      <c r="AD176" s="50"/>
      <c r="AE176" s="50"/>
      <c r="AF176" s="50"/>
      <c r="AH176" s="20">
        <f>+AC175*G176</f>
        <v>0</v>
      </c>
      <c r="AI176" s="20">
        <f>+AD175*H176</f>
        <v>0</v>
      </c>
      <c r="AJ176" s="20">
        <f>+AE175*I176</f>
        <v>0</v>
      </c>
      <c r="AK176" s="20">
        <f>+AF175*J176</f>
        <v>0</v>
      </c>
      <c r="AL176" s="21">
        <f>SUM(AH176:AK176)</f>
        <v>0</v>
      </c>
    </row>
    <row r="177" spans="23:38" ht="12.75">
      <c r="W177" s="18">
        <f>+R176*G177</f>
        <v>0</v>
      </c>
      <c r="X177" s="18">
        <f>+S176*H177</f>
        <v>0</v>
      </c>
      <c r="Y177" s="18">
        <f>+T176*I177</f>
        <v>0</v>
      </c>
      <c r="Z177" s="18">
        <f>+U176*J177</f>
        <v>0</v>
      </c>
      <c r="AA177" s="19">
        <f>SUM(W177:Z177)</f>
        <v>0</v>
      </c>
      <c r="AC177" s="50"/>
      <c r="AD177" s="50"/>
      <c r="AE177" s="50"/>
      <c r="AF177" s="50"/>
      <c r="AH177" s="20">
        <f>+AC176*G177</f>
        <v>0</v>
      </c>
      <c r="AI177" s="20">
        <f>+AD176*H177</f>
        <v>0</v>
      </c>
      <c r="AJ177" s="20">
        <f>+AE176*I177</f>
        <v>0</v>
      </c>
      <c r="AK177" s="20">
        <f>+AF176*J177</f>
        <v>0</v>
      </c>
      <c r="AL177" s="21">
        <f>SUM(AH177:AK177)</f>
        <v>0</v>
      </c>
    </row>
    <row r="178" spans="29:32" ht="12.75">
      <c r="AC178" s="50"/>
      <c r="AD178" s="50"/>
      <c r="AE178" s="50"/>
      <c r="AF178" s="50"/>
    </row>
    <row r="179" spans="29:32" ht="12.75">
      <c r="AC179" s="50"/>
      <c r="AD179" s="50"/>
      <c r="AE179" s="50"/>
      <c r="AF179" s="50"/>
    </row>
    <row r="180" spans="29:32" ht="12.75">
      <c r="AC180" s="50"/>
      <c r="AD180" s="50"/>
      <c r="AE180" s="50"/>
      <c r="AF180" s="50"/>
    </row>
    <row r="181" spans="29:32" ht="12.75">
      <c r="AC181" s="50"/>
      <c r="AD181" s="50"/>
      <c r="AE181" s="50"/>
      <c r="AF181" s="50"/>
    </row>
    <row r="182" spans="29:32" ht="12.75">
      <c r="AC182" s="50"/>
      <c r="AD182" s="50"/>
      <c r="AE182" s="50"/>
      <c r="AF182" s="50"/>
    </row>
    <row r="183" spans="29:32" ht="12.75">
      <c r="AC183" s="50"/>
      <c r="AD183" s="50"/>
      <c r="AE183" s="50"/>
      <c r="AF183" s="50"/>
    </row>
    <row r="184" spans="29:32" ht="12.75">
      <c r="AC184" s="50"/>
      <c r="AD184" s="50"/>
      <c r="AE184" s="50"/>
      <c r="AF184" s="50"/>
    </row>
    <row r="185" spans="29:32" ht="12.75">
      <c r="AC185" s="50"/>
      <c r="AD185" s="50"/>
      <c r="AE185" s="50"/>
      <c r="AF185" s="50"/>
    </row>
    <row r="186" spans="29:32" ht="12.75">
      <c r="AC186" s="50"/>
      <c r="AD186" s="50"/>
      <c r="AE186" s="50"/>
      <c r="AF186" s="50"/>
    </row>
    <row r="187" spans="29:32" ht="12.75">
      <c r="AC187" s="50"/>
      <c r="AD187" s="50"/>
      <c r="AE187" s="50"/>
      <c r="AF187" s="50"/>
    </row>
    <row r="188" spans="29:32" ht="12.75">
      <c r="AC188" s="50"/>
      <c r="AD188" s="50"/>
      <c r="AE188" s="50"/>
      <c r="AF188" s="50"/>
    </row>
    <row r="189" spans="29:32" ht="12.75">
      <c r="AC189" s="50"/>
      <c r="AD189" s="50"/>
      <c r="AE189" s="50"/>
      <c r="AF189" s="50"/>
    </row>
    <row r="190" spans="29:32" ht="12.75">
      <c r="AC190" s="50"/>
      <c r="AD190" s="50"/>
      <c r="AE190" s="50"/>
      <c r="AF190" s="50"/>
    </row>
    <row r="191" spans="29:32" ht="12.75">
      <c r="AC191" s="50"/>
      <c r="AD191" s="50"/>
      <c r="AE191" s="50"/>
      <c r="AF191" s="50"/>
    </row>
    <row r="192" spans="29:32" ht="12.75">
      <c r="AC192" s="50"/>
      <c r="AD192" s="50"/>
      <c r="AE192" s="50"/>
      <c r="AF192" s="50"/>
    </row>
    <row r="193" spans="29:32" ht="12.75">
      <c r="AC193" s="50"/>
      <c r="AD193" s="50"/>
      <c r="AE193" s="50"/>
      <c r="AF193" s="50"/>
    </row>
    <row r="194" spans="29:32" ht="12.75">
      <c r="AC194" s="50"/>
      <c r="AD194" s="50"/>
      <c r="AE194" s="50"/>
      <c r="AF194" s="50"/>
    </row>
    <row r="195" spans="29:32" ht="12.75">
      <c r="AC195" s="50"/>
      <c r="AD195" s="50"/>
      <c r="AE195" s="50"/>
      <c r="AF195" s="50"/>
    </row>
    <row r="196" spans="29:32" ht="12.75">
      <c r="AC196" s="50"/>
      <c r="AD196" s="50"/>
      <c r="AE196" s="50"/>
      <c r="AF196" s="50"/>
    </row>
    <row r="197" spans="29:32" ht="12.75">
      <c r="AC197" s="50"/>
      <c r="AD197" s="50"/>
      <c r="AE197" s="50"/>
      <c r="AF197" s="50"/>
    </row>
    <row r="198" spans="29:32" ht="12.75">
      <c r="AC198" s="50"/>
      <c r="AD198" s="50"/>
      <c r="AE198" s="50"/>
      <c r="AF198" s="50"/>
    </row>
    <row r="199" spans="29:32" ht="12.75">
      <c r="AC199" s="50"/>
      <c r="AD199" s="50"/>
      <c r="AE199" s="50"/>
      <c r="AF199" s="50"/>
    </row>
    <row r="200" spans="29:32" ht="12.75">
      <c r="AC200" s="50"/>
      <c r="AD200" s="50"/>
      <c r="AE200" s="50"/>
      <c r="AF200" s="50"/>
    </row>
    <row r="201" spans="29:32" ht="12.75">
      <c r="AC201" s="50"/>
      <c r="AD201" s="50"/>
      <c r="AE201" s="50"/>
      <c r="AF201" s="50"/>
    </row>
    <row r="202" spans="29:32" ht="12.75">
      <c r="AC202" s="50"/>
      <c r="AD202" s="50"/>
      <c r="AE202" s="50"/>
      <c r="AF202" s="50"/>
    </row>
    <row r="203" spans="29:32" ht="12.75">
      <c r="AC203" s="50"/>
      <c r="AD203" s="50"/>
      <c r="AE203" s="50"/>
      <c r="AF203" s="50"/>
    </row>
    <row r="204" spans="29:32" ht="12.75">
      <c r="AC204" s="50"/>
      <c r="AD204" s="50"/>
      <c r="AE204" s="50"/>
      <c r="AF204" s="50"/>
    </row>
    <row r="205" spans="29:32" ht="12.75">
      <c r="AC205" s="50"/>
      <c r="AD205" s="50"/>
      <c r="AE205" s="50"/>
      <c r="AF205" s="50"/>
    </row>
    <row r="206" spans="29:32" ht="12.75">
      <c r="AC206" s="50"/>
      <c r="AD206" s="50"/>
      <c r="AE206" s="50"/>
      <c r="AF206" s="50"/>
    </row>
    <row r="207" spans="29:32" ht="12.75">
      <c r="AC207" s="50"/>
      <c r="AD207" s="50"/>
      <c r="AE207" s="50"/>
      <c r="AF207" s="50"/>
    </row>
    <row r="208" spans="29:32" ht="12.75">
      <c r="AC208" s="50"/>
      <c r="AD208" s="50"/>
      <c r="AE208" s="50"/>
      <c r="AF208" s="50"/>
    </row>
    <row r="209" spans="29:32" ht="12.75">
      <c r="AC209" s="50"/>
      <c r="AD209" s="50"/>
      <c r="AE209" s="50"/>
      <c r="AF209" s="50"/>
    </row>
    <row r="210" spans="29:32" ht="12.75">
      <c r="AC210" s="50"/>
      <c r="AD210" s="50"/>
      <c r="AE210" s="50"/>
      <c r="AF210" s="50"/>
    </row>
    <row r="211" spans="29:32" ht="12.75">
      <c r="AC211" s="50"/>
      <c r="AD211" s="50"/>
      <c r="AE211" s="50"/>
      <c r="AF211" s="50"/>
    </row>
    <row r="212" spans="29:32" ht="12.75">
      <c r="AC212" s="50"/>
      <c r="AD212" s="50"/>
      <c r="AE212" s="50"/>
      <c r="AF212" s="50"/>
    </row>
    <row r="213" spans="29:32" ht="12.75">
      <c r="AC213" s="50"/>
      <c r="AD213" s="50"/>
      <c r="AE213" s="50"/>
      <c r="AF213" s="50"/>
    </row>
    <row r="214" spans="29:32" ht="12.75">
      <c r="AC214" s="50"/>
      <c r="AD214" s="50"/>
      <c r="AE214" s="50"/>
      <c r="AF214" s="50"/>
    </row>
    <row r="215" spans="29:32" ht="12.75">
      <c r="AC215" s="50"/>
      <c r="AD215" s="50"/>
      <c r="AE215" s="50"/>
      <c r="AF215" s="50"/>
    </row>
    <row r="216" spans="29:32" ht="12.75">
      <c r="AC216" s="50"/>
      <c r="AD216" s="50"/>
      <c r="AE216" s="50"/>
      <c r="AF216" s="50"/>
    </row>
    <row r="217" spans="29:32" ht="12.75">
      <c r="AC217" s="50"/>
      <c r="AD217" s="50"/>
      <c r="AE217" s="50"/>
      <c r="AF217" s="50"/>
    </row>
    <row r="218" spans="29:32" ht="12.75">
      <c r="AC218" s="50"/>
      <c r="AD218" s="50"/>
      <c r="AE218" s="50"/>
      <c r="AF218" s="50"/>
    </row>
    <row r="219" spans="29:32" ht="12.75">
      <c r="AC219" s="50"/>
      <c r="AD219" s="50"/>
      <c r="AE219" s="50"/>
      <c r="AF219" s="50"/>
    </row>
    <row r="220" spans="29:32" ht="12.75">
      <c r="AC220" s="50"/>
      <c r="AD220" s="50"/>
      <c r="AE220" s="50"/>
      <c r="AF220" s="50"/>
    </row>
    <row r="221" spans="29:32" ht="12.75">
      <c r="AC221" s="50"/>
      <c r="AD221" s="50"/>
      <c r="AE221" s="50"/>
      <c r="AF221" s="50"/>
    </row>
    <row r="222" spans="29:32" ht="12.75">
      <c r="AC222" s="50"/>
      <c r="AD222" s="50"/>
      <c r="AE222" s="50"/>
      <c r="AF222" s="50"/>
    </row>
    <row r="223" spans="29:32" ht="12.75">
      <c r="AC223" s="50"/>
      <c r="AD223" s="50"/>
      <c r="AE223" s="50"/>
      <c r="AF223" s="50"/>
    </row>
    <row r="224" spans="29:32" ht="12.75">
      <c r="AC224" s="50"/>
      <c r="AD224" s="50"/>
      <c r="AE224" s="50"/>
      <c r="AF224" s="50"/>
    </row>
    <row r="225" spans="29:32" ht="12.75">
      <c r="AC225" s="50"/>
      <c r="AD225" s="50"/>
      <c r="AE225" s="50"/>
      <c r="AF225" s="50"/>
    </row>
    <row r="226" spans="29:32" ht="12.75">
      <c r="AC226" s="50"/>
      <c r="AD226" s="50"/>
      <c r="AE226" s="50"/>
      <c r="AF226" s="50"/>
    </row>
    <row r="227" spans="29:32" ht="12.75">
      <c r="AC227" s="50"/>
      <c r="AD227" s="50"/>
      <c r="AE227" s="50"/>
      <c r="AF227" s="50"/>
    </row>
    <row r="228" spans="29:32" ht="12.75">
      <c r="AC228" s="50"/>
      <c r="AD228" s="50"/>
      <c r="AE228" s="50"/>
      <c r="AF228" s="50"/>
    </row>
    <row r="229" spans="29:32" ht="12.75">
      <c r="AC229" s="50"/>
      <c r="AD229" s="50"/>
      <c r="AE229" s="50"/>
      <c r="AF229" s="50"/>
    </row>
    <row r="230" spans="29:32" ht="12.75">
      <c r="AC230" s="50"/>
      <c r="AD230" s="50"/>
      <c r="AE230" s="50"/>
      <c r="AF230" s="50"/>
    </row>
    <row r="231" spans="29:32" ht="12.75">
      <c r="AC231" s="50"/>
      <c r="AD231" s="50"/>
      <c r="AE231" s="50"/>
      <c r="AF231" s="50"/>
    </row>
    <row r="232" spans="29:32" ht="12.75">
      <c r="AC232" s="50"/>
      <c r="AD232" s="50"/>
      <c r="AE232" s="50"/>
      <c r="AF232" s="50"/>
    </row>
    <row r="233" spans="29:32" ht="12.75">
      <c r="AC233" s="50"/>
      <c r="AD233" s="50"/>
      <c r="AE233" s="50"/>
      <c r="AF233" s="50"/>
    </row>
    <row r="234" spans="29:32" ht="12.75">
      <c r="AC234" s="50"/>
      <c r="AD234" s="50"/>
      <c r="AE234" s="50"/>
      <c r="AF234" s="50"/>
    </row>
    <row r="235" spans="29:32" ht="12.75">
      <c r="AC235" s="50"/>
      <c r="AD235" s="50"/>
      <c r="AE235" s="50"/>
      <c r="AF235" s="50"/>
    </row>
    <row r="236" spans="29:32" ht="12.75">
      <c r="AC236" s="50"/>
      <c r="AD236" s="50"/>
      <c r="AE236" s="50"/>
      <c r="AF236" s="50"/>
    </row>
    <row r="237" spans="29:32" ht="12.75">
      <c r="AC237" s="50"/>
      <c r="AD237" s="50"/>
      <c r="AE237" s="50"/>
      <c r="AF237" s="50"/>
    </row>
    <row r="238" spans="29:32" ht="12.75">
      <c r="AC238" s="50"/>
      <c r="AD238" s="50"/>
      <c r="AE238" s="50"/>
      <c r="AF238" s="50"/>
    </row>
    <row r="239" spans="29:32" ht="12.75">
      <c r="AC239" s="50"/>
      <c r="AD239" s="50"/>
      <c r="AE239" s="50"/>
      <c r="AF239" s="50"/>
    </row>
    <row r="240" spans="29:32" ht="12.75">
      <c r="AC240" s="50"/>
      <c r="AD240" s="50"/>
      <c r="AE240" s="50"/>
      <c r="AF240" s="50"/>
    </row>
    <row r="241" spans="29:32" ht="12.75">
      <c r="AC241" s="50"/>
      <c r="AD241" s="50"/>
      <c r="AE241" s="50"/>
      <c r="AF241" s="50"/>
    </row>
    <row r="242" spans="29:32" ht="12.75">
      <c r="AC242" s="50"/>
      <c r="AD242" s="50"/>
      <c r="AE242" s="50"/>
      <c r="AF242" s="50"/>
    </row>
    <row r="243" spans="29:32" ht="12.75">
      <c r="AC243" s="50"/>
      <c r="AD243" s="50"/>
      <c r="AE243" s="50"/>
      <c r="AF243" s="50"/>
    </row>
    <row r="244" spans="29:32" ht="12.75">
      <c r="AC244" s="50"/>
      <c r="AD244" s="50"/>
      <c r="AE244" s="50"/>
      <c r="AF244" s="50"/>
    </row>
    <row r="245" spans="29:32" ht="12.75">
      <c r="AC245" s="50"/>
      <c r="AD245" s="50"/>
      <c r="AE245" s="50"/>
      <c r="AF245" s="50"/>
    </row>
    <row r="246" spans="29:32" ht="12.75">
      <c r="AC246" s="50"/>
      <c r="AD246" s="50"/>
      <c r="AE246" s="50"/>
      <c r="AF246" s="50"/>
    </row>
    <row r="247" spans="29:32" ht="12.75">
      <c r="AC247" s="50"/>
      <c r="AD247" s="50"/>
      <c r="AE247" s="50"/>
      <c r="AF247" s="50"/>
    </row>
    <row r="248" spans="29:32" ht="12.75">
      <c r="AC248" s="50"/>
      <c r="AD248" s="50"/>
      <c r="AE248" s="50"/>
      <c r="AF248" s="50"/>
    </row>
    <row r="249" spans="29:32" ht="12.75">
      <c r="AC249" s="50"/>
      <c r="AD249" s="50"/>
      <c r="AE249" s="50"/>
      <c r="AF249" s="50"/>
    </row>
    <row r="250" spans="29:32" ht="12.75">
      <c r="AC250" s="50"/>
      <c r="AD250" s="50"/>
      <c r="AE250" s="50"/>
      <c r="AF250" s="50"/>
    </row>
    <row r="251" spans="29:32" ht="12.75">
      <c r="AC251" s="50"/>
      <c r="AD251" s="50"/>
      <c r="AE251" s="50"/>
      <c r="AF251" s="50"/>
    </row>
    <row r="252" spans="29:32" ht="12.75">
      <c r="AC252" s="50"/>
      <c r="AD252" s="50"/>
      <c r="AE252" s="50"/>
      <c r="AF252" s="50"/>
    </row>
    <row r="253" spans="29:32" ht="12.75">
      <c r="AC253" s="50"/>
      <c r="AD253" s="50"/>
      <c r="AE253" s="50"/>
      <c r="AF253" s="50"/>
    </row>
    <row r="254" spans="29:32" ht="12.75">
      <c r="AC254" s="50"/>
      <c r="AD254" s="50"/>
      <c r="AE254" s="50"/>
      <c r="AF254" s="50"/>
    </row>
    <row r="255" spans="29:32" ht="12.75">
      <c r="AC255" s="50"/>
      <c r="AD255" s="50"/>
      <c r="AE255" s="50"/>
      <c r="AF255" s="50"/>
    </row>
    <row r="256" spans="29:32" ht="12.75">
      <c r="AC256" s="50"/>
      <c r="AD256" s="50"/>
      <c r="AE256" s="50"/>
      <c r="AF256" s="50"/>
    </row>
    <row r="257" spans="29:32" ht="12.75">
      <c r="AC257" s="50"/>
      <c r="AD257" s="50"/>
      <c r="AE257" s="50"/>
      <c r="AF257" s="50"/>
    </row>
    <row r="258" spans="29:32" ht="12.75">
      <c r="AC258" s="50"/>
      <c r="AD258" s="50"/>
      <c r="AE258" s="50"/>
      <c r="AF258" s="50"/>
    </row>
    <row r="259" spans="29:32" ht="12.75">
      <c r="AC259" s="50"/>
      <c r="AD259" s="50"/>
      <c r="AE259" s="50"/>
      <c r="AF259" s="50"/>
    </row>
    <row r="260" spans="29:32" ht="12.75">
      <c r="AC260" s="50"/>
      <c r="AD260" s="50"/>
      <c r="AE260" s="50"/>
      <c r="AF260" s="50"/>
    </row>
    <row r="261" spans="29:32" ht="12.75">
      <c r="AC261" s="50"/>
      <c r="AD261" s="50"/>
      <c r="AE261" s="50"/>
      <c r="AF261" s="50"/>
    </row>
    <row r="262" spans="29:32" ht="12.75">
      <c r="AC262" s="50"/>
      <c r="AD262" s="50"/>
      <c r="AE262" s="50"/>
      <c r="AF262" s="50"/>
    </row>
    <row r="263" spans="29:32" ht="12.75">
      <c r="AC263" s="50"/>
      <c r="AD263" s="50"/>
      <c r="AE263" s="50"/>
      <c r="AF263" s="50"/>
    </row>
    <row r="264" spans="29:32" ht="12.75">
      <c r="AC264" s="50"/>
      <c r="AD264" s="50"/>
      <c r="AE264" s="50"/>
      <c r="AF264" s="50"/>
    </row>
    <row r="265" spans="29:32" ht="12.75">
      <c r="AC265" s="50"/>
      <c r="AD265" s="50"/>
      <c r="AE265" s="50"/>
      <c r="AF265" s="50"/>
    </row>
    <row r="266" spans="29:32" ht="12.75">
      <c r="AC266" s="50"/>
      <c r="AD266" s="50"/>
      <c r="AE266" s="50"/>
      <c r="AF266" s="50"/>
    </row>
    <row r="267" spans="29:32" ht="12.75">
      <c r="AC267" s="50"/>
      <c r="AD267" s="50"/>
      <c r="AE267" s="50"/>
      <c r="AF267" s="50"/>
    </row>
    <row r="268" spans="29:32" ht="12.75">
      <c r="AC268" s="50"/>
      <c r="AD268" s="50"/>
      <c r="AE268" s="50"/>
      <c r="AF268" s="50"/>
    </row>
    <row r="269" spans="29:32" ht="12.75">
      <c r="AC269" s="50"/>
      <c r="AD269" s="50"/>
      <c r="AE269" s="50"/>
      <c r="AF269" s="50"/>
    </row>
    <row r="270" spans="29:32" ht="12.75">
      <c r="AC270" s="50"/>
      <c r="AD270" s="50"/>
      <c r="AE270" s="50"/>
      <c r="AF270" s="50"/>
    </row>
    <row r="271" spans="29:32" ht="12.75">
      <c r="AC271" s="50"/>
      <c r="AD271" s="50"/>
      <c r="AE271" s="50"/>
      <c r="AF271" s="50"/>
    </row>
    <row r="272" spans="29:32" ht="12.75">
      <c r="AC272" s="50"/>
      <c r="AD272" s="50"/>
      <c r="AE272" s="50"/>
      <c r="AF272" s="50"/>
    </row>
    <row r="273" spans="29:32" ht="12.75">
      <c r="AC273" s="50"/>
      <c r="AD273" s="50"/>
      <c r="AE273" s="50"/>
      <c r="AF273" s="50"/>
    </row>
    <row r="274" spans="29:32" ht="12.75">
      <c r="AC274" s="50"/>
      <c r="AD274" s="50"/>
      <c r="AE274" s="50"/>
      <c r="AF274" s="50"/>
    </row>
    <row r="275" spans="29:32" ht="12.75">
      <c r="AC275" s="50"/>
      <c r="AD275" s="50"/>
      <c r="AE275" s="50"/>
      <c r="AF275" s="50"/>
    </row>
    <row r="276" spans="29:32" ht="12.75">
      <c r="AC276" s="50"/>
      <c r="AD276" s="50"/>
      <c r="AE276" s="50"/>
      <c r="AF276" s="50"/>
    </row>
    <row r="277" spans="29:32" ht="12.75">
      <c r="AC277" s="50"/>
      <c r="AD277" s="50"/>
      <c r="AE277" s="50"/>
      <c r="AF277" s="50"/>
    </row>
    <row r="278" spans="29:32" ht="12.75">
      <c r="AC278" s="50"/>
      <c r="AD278" s="50"/>
      <c r="AE278" s="50"/>
      <c r="AF278" s="50"/>
    </row>
    <row r="279" spans="29:32" ht="12.75">
      <c r="AC279" s="50"/>
      <c r="AD279" s="50"/>
      <c r="AE279" s="50"/>
      <c r="AF279" s="50"/>
    </row>
    <row r="280" spans="29:32" ht="12.75">
      <c r="AC280" s="50"/>
      <c r="AD280" s="50"/>
      <c r="AE280" s="50"/>
      <c r="AF280" s="50"/>
    </row>
    <row r="281" spans="29:32" ht="12.75">
      <c r="AC281" s="50"/>
      <c r="AD281" s="50"/>
      <c r="AE281" s="50"/>
      <c r="AF281" s="50"/>
    </row>
    <row r="282" spans="29:32" ht="12.75">
      <c r="AC282" s="50"/>
      <c r="AD282" s="50"/>
      <c r="AE282" s="50"/>
      <c r="AF282" s="50"/>
    </row>
    <row r="283" spans="29:32" ht="12.75">
      <c r="AC283" s="50"/>
      <c r="AD283" s="50"/>
      <c r="AE283" s="50"/>
      <c r="AF283" s="50"/>
    </row>
    <row r="284" spans="29:32" ht="12.75">
      <c r="AC284" s="50"/>
      <c r="AD284" s="50"/>
      <c r="AE284" s="50"/>
      <c r="AF284" s="50"/>
    </row>
    <row r="285" spans="29:32" ht="12.75">
      <c r="AC285" s="50"/>
      <c r="AD285" s="50"/>
      <c r="AE285" s="50"/>
      <c r="AF285" s="50"/>
    </row>
    <row r="286" spans="29:32" ht="12.75">
      <c r="AC286" s="50"/>
      <c r="AD286" s="50"/>
      <c r="AE286" s="50"/>
      <c r="AF286" s="50"/>
    </row>
    <row r="287" spans="29:32" ht="12.75">
      <c r="AC287" s="50"/>
      <c r="AD287" s="50"/>
      <c r="AE287" s="50"/>
      <c r="AF287" s="50"/>
    </row>
    <row r="288" spans="29:32" ht="12.75">
      <c r="AC288" s="50"/>
      <c r="AD288" s="50"/>
      <c r="AE288" s="50"/>
      <c r="AF288" s="50"/>
    </row>
    <row r="289" spans="29:32" ht="12.75">
      <c r="AC289" s="50"/>
      <c r="AD289" s="50"/>
      <c r="AE289" s="50"/>
      <c r="AF289" s="50"/>
    </row>
    <row r="290" spans="29:32" ht="12.75">
      <c r="AC290" s="50"/>
      <c r="AD290" s="50"/>
      <c r="AE290" s="50"/>
      <c r="AF290" s="50"/>
    </row>
    <row r="291" spans="29:32" ht="12.75">
      <c r="AC291" s="50"/>
      <c r="AD291" s="50"/>
      <c r="AE291" s="50"/>
      <c r="AF291" s="50"/>
    </row>
    <row r="292" spans="29:32" ht="12.75">
      <c r="AC292" s="50"/>
      <c r="AD292" s="50"/>
      <c r="AE292" s="50"/>
      <c r="AF292" s="50"/>
    </row>
    <row r="293" spans="29:32" ht="12.75">
      <c r="AC293" s="50"/>
      <c r="AD293" s="50"/>
      <c r="AE293" s="50"/>
      <c r="AF293" s="50"/>
    </row>
    <row r="294" spans="29:32" ht="12.75">
      <c r="AC294" s="50"/>
      <c r="AD294" s="50"/>
      <c r="AE294" s="50"/>
      <c r="AF294" s="50"/>
    </row>
    <row r="295" spans="29:32" ht="12.75">
      <c r="AC295" s="50"/>
      <c r="AD295" s="50"/>
      <c r="AE295" s="50"/>
      <c r="AF295" s="50"/>
    </row>
    <row r="296" spans="29:32" ht="12.75">
      <c r="AC296" s="50"/>
      <c r="AD296" s="50"/>
      <c r="AE296" s="50"/>
      <c r="AF296" s="50"/>
    </row>
    <row r="297" spans="29:32" ht="12.75">
      <c r="AC297" s="50"/>
      <c r="AD297" s="50"/>
      <c r="AE297" s="50"/>
      <c r="AF297" s="50"/>
    </row>
    <row r="298" spans="29:32" ht="12.75">
      <c r="AC298" s="50"/>
      <c r="AD298" s="50"/>
      <c r="AE298" s="50"/>
      <c r="AF298" s="50"/>
    </row>
    <row r="299" spans="29:32" ht="12.75">
      <c r="AC299" s="50"/>
      <c r="AD299" s="50"/>
      <c r="AE299" s="50"/>
      <c r="AF299" s="50"/>
    </row>
    <row r="300" spans="29:32" ht="12.75">
      <c r="AC300" s="50"/>
      <c r="AD300" s="50"/>
      <c r="AE300" s="50"/>
      <c r="AF300" s="50"/>
    </row>
    <row r="301" spans="29:32" ht="12.75">
      <c r="AC301" s="50"/>
      <c r="AD301" s="50"/>
      <c r="AE301" s="50"/>
      <c r="AF301" s="50"/>
    </row>
    <row r="302" spans="29:32" ht="12.75">
      <c r="AC302" s="50"/>
      <c r="AD302" s="50"/>
      <c r="AE302" s="50"/>
      <c r="AF302" s="50"/>
    </row>
    <row r="303" spans="29:32" ht="12.75">
      <c r="AC303" s="50"/>
      <c r="AD303" s="50"/>
      <c r="AE303" s="50"/>
      <c r="AF303" s="50"/>
    </row>
    <row r="304" spans="29:32" ht="12.75">
      <c r="AC304" s="50"/>
      <c r="AD304" s="50"/>
      <c r="AE304" s="50"/>
      <c r="AF304" s="50"/>
    </row>
    <row r="305" spans="29:32" ht="12.75">
      <c r="AC305" s="50"/>
      <c r="AD305" s="50"/>
      <c r="AE305" s="50"/>
      <c r="AF305" s="50"/>
    </row>
    <row r="306" spans="29:32" ht="12.75">
      <c r="AC306" s="50"/>
      <c r="AD306" s="50"/>
      <c r="AE306" s="50"/>
      <c r="AF306" s="50"/>
    </row>
    <row r="307" spans="29:32" ht="12.75">
      <c r="AC307" s="50"/>
      <c r="AD307" s="50"/>
      <c r="AE307" s="50"/>
      <c r="AF307" s="50"/>
    </row>
    <row r="308" spans="29:32" ht="12.75">
      <c r="AC308" s="50"/>
      <c r="AD308" s="50"/>
      <c r="AE308" s="50"/>
      <c r="AF308" s="50"/>
    </row>
    <row r="309" spans="29:32" ht="12.75">
      <c r="AC309" s="50"/>
      <c r="AD309" s="50"/>
      <c r="AE309" s="50"/>
      <c r="AF309" s="50"/>
    </row>
    <row r="310" spans="29:32" ht="12.75">
      <c r="AC310" s="50"/>
      <c r="AD310" s="50"/>
      <c r="AE310" s="50"/>
      <c r="AF310" s="50"/>
    </row>
    <row r="311" spans="29:32" ht="12.75">
      <c r="AC311" s="50"/>
      <c r="AD311" s="50"/>
      <c r="AE311" s="50"/>
      <c r="AF311" s="50"/>
    </row>
    <row r="312" spans="29:32" ht="12.75">
      <c r="AC312" s="50"/>
      <c r="AD312" s="50"/>
      <c r="AE312" s="50"/>
      <c r="AF312" s="50"/>
    </row>
    <row r="313" spans="29:32" ht="12.75">
      <c r="AC313" s="50"/>
      <c r="AD313" s="50"/>
      <c r="AE313" s="50"/>
      <c r="AF313" s="50"/>
    </row>
    <row r="314" spans="29:32" ht="12.75">
      <c r="AC314" s="50"/>
      <c r="AD314" s="50"/>
      <c r="AE314" s="50"/>
      <c r="AF314" s="50"/>
    </row>
    <row r="315" spans="29:32" ht="12.75">
      <c r="AC315" s="50"/>
      <c r="AD315" s="50"/>
      <c r="AE315" s="50"/>
      <c r="AF315" s="50"/>
    </row>
    <row r="316" spans="29:32" ht="12.75">
      <c r="AC316" s="50"/>
      <c r="AD316" s="50"/>
      <c r="AE316" s="50"/>
      <c r="AF316" s="50"/>
    </row>
    <row r="317" spans="29:32" ht="12.75">
      <c r="AC317" s="50"/>
      <c r="AD317" s="50"/>
      <c r="AE317" s="50"/>
      <c r="AF317" s="50"/>
    </row>
    <row r="318" spans="29:32" ht="12.75">
      <c r="AC318" s="50"/>
      <c r="AD318" s="50"/>
      <c r="AE318" s="50"/>
      <c r="AF318" s="50"/>
    </row>
    <row r="319" spans="29:32" ht="12.75">
      <c r="AC319" s="50"/>
      <c r="AD319" s="50"/>
      <c r="AE319" s="50"/>
      <c r="AF319" s="50"/>
    </row>
    <row r="320" spans="29:32" ht="12.75">
      <c r="AC320" s="50"/>
      <c r="AD320" s="50"/>
      <c r="AE320" s="50"/>
      <c r="AF320" s="50"/>
    </row>
    <row r="321" spans="29:32" ht="12.75">
      <c r="AC321" s="50"/>
      <c r="AD321" s="50"/>
      <c r="AE321" s="50"/>
      <c r="AF321" s="50"/>
    </row>
    <row r="322" spans="29:32" ht="12.75">
      <c r="AC322" s="50"/>
      <c r="AD322" s="50"/>
      <c r="AE322" s="50"/>
      <c r="AF322" s="50"/>
    </row>
    <row r="323" spans="29:32" ht="12.75">
      <c r="AC323" s="50"/>
      <c r="AD323" s="50"/>
      <c r="AE323" s="50"/>
      <c r="AF323" s="50"/>
    </row>
    <row r="324" spans="29:32" ht="12.75">
      <c r="AC324" s="50"/>
      <c r="AD324" s="50"/>
      <c r="AE324" s="50"/>
      <c r="AF324" s="50"/>
    </row>
    <row r="325" spans="29:32" ht="12.75">
      <c r="AC325" s="50"/>
      <c r="AD325" s="50"/>
      <c r="AE325" s="50"/>
      <c r="AF325" s="50"/>
    </row>
    <row r="326" spans="29:32" ht="12.75">
      <c r="AC326" s="50"/>
      <c r="AD326" s="50"/>
      <c r="AE326" s="50"/>
      <c r="AF326" s="50"/>
    </row>
    <row r="327" spans="29:32" ht="12.75">
      <c r="AC327" s="50"/>
      <c r="AD327" s="50"/>
      <c r="AE327" s="50"/>
      <c r="AF327" s="50"/>
    </row>
    <row r="328" spans="29:32" ht="12.75">
      <c r="AC328" s="50"/>
      <c r="AD328" s="50"/>
      <c r="AE328" s="50"/>
      <c r="AF328" s="50"/>
    </row>
    <row r="329" spans="29:32" ht="12.75">
      <c r="AC329" s="50"/>
      <c r="AD329" s="50"/>
      <c r="AE329" s="50"/>
      <c r="AF329" s="50"/>
    </row>
    <row r="330" spans="29:32" ht="12.75">
      <c r="AC330" s="50"/>
      <c r="AD330" s="50"/>
      <c r="AE330" s="50"/>
      <c r="AF330" s="50"/>
    </row>
    <row r="331" spans="29:32" ht="12.75">
      <c r="AC331" s="50"/>
      <c r="AD331" s="50"/>
      <c r="AE331" s="50"/>
      <c r="AF331" s="50"/>
    </row>
    <row r="332" spans="29:32" ht="12.75">
      <c r="AC332" s="50"/>
      <c r="AD332" s="50"/>
      <c r="AE332" s="50"/>
      <c r="AF332" s="50"/>
    </row>
    <row r="333" spans="29:32" ht="12.75">
      <c r="AC333" s="50"/>
      <c r="AD333" s="50"/>
      <c r="AE333" s="50"/>
      <c r="AF333" s="50"/>
    </row>
    <row r="334" spans="29:32" ht="12.75">
      <c r="AC334" s="50"/>
      <c r="AD334" s="50"/>
      <c r="AE334" s="50"/>
      <c r="AF334" s="50"/>
    </row>
    <row r="335" spans="29:32" ht="12.75">
      <c r="AC335" s="50"/>
      <c r="AD335" s="50"/>
      <c r="AE335" s="50"/>
      <c r="AF335" s="50"/>
    </row>
    <row r="336" spans="29:32" ht="12.75">
      <c r="AC336" s="50"/>
      <c r="AD336" s="50"/>
      <c r="AE336" s="50"/>
      <c r="AF336" s="50"/>
    </row>
    <row r="337" spans="29:32" ht="12.75">
      <c r="AC337" s="50"/>
      <c r="AD337" s="50"/>
      <c r="AE337" s="50"/>
      <c r="AF337" s="50"/>
    </row>
    <row r="338" spans="29:32" ht="12.75">
      <c r="AC338" s="50"/>
      <c r="AD338" s="50"/>
      <c r="AE338" s="50"/>
      <c r="AF338" s="50"/>
    </row>
    <row r="339" spans="29:32" ht="12.75">
      <c r="AC339" s="50"/>
      <c r="AD339" s="50"/>
      <c r="AE339" s="50"/>
      <c r="AF339" s="50"/>
    </row>
    <row r="340" spans="29:32" ht="12.75">
      <c r="AC340" s="50"/>
      <c r="AD340" s="50"/>
      <c r="AE340" s="50"/>
      <c r="AF340" s="50"/>
    </row>
    <row r="341" spans="29:32" ht="12.75">
      <c r="AC341" s="50"/>
      <c r="AD341" s="50"/>
      <c r="AE341" s="50"/>
      <c r="AF341" s="50"/>
    </row>
    <row r="342" spans="29:32" ht="12.75">
      <c r="AC342" s="50"/>
      <c r="AD342" s="50"/>
      <c r="AE342" s="50"/>
      <c r="AF342" s="50"/>
    </row>
    <row r="343" spans="29:32" ht="12.75">
      <c r="AC343" s="50"/>
      <c r="AD343" s="50"/>
      <c r="AE343" s="50"/>
      <c r="AF343" s="50"/>
    </row>
    <row r="344" spans="29:32" ht="12.75">
      <c r="AC344" s="50"/>
      <c r="AD344" s="50"/>
      <c r="AE344" s="50"/>
      <c r="AF344" s="50"/>
    </row>
    <row r="345" spans="29:32" ht="12.75">
      <c r="AC345" s="50"/>
      <c r="AD345" s="50"/>
      <c r="AE345" s="50"/>
      <c r="AF345" s="50"/>
    </row>
    <row r="346" spans="29:32" ht="12.75">
      <c r="AC346" s="50"/>
      <c r="AD346" s="50"/>
      <c r="AE346" s="50"/>
      <c r="AF346" s="50"/>
    </row>
    <row r="347" spans="29:32" ht="12.75">
      <c r="AC347" s="50"/>
      <c r="AD347" s="50"/>
      <c r="AE347" s="50"/>
      <c r="AF347" s="50"/>
    </row>
    <row r="348" spans="29:32" ht="12.75">
      <c r="AC348" s="50"/>
      <c r="AD348" s="50"/>
      <c r="AE348" s="50"/>
      <c r="AF348" s="50"/>
    </row>
    <row r="349" spans="29:32" ht="12.75">
      <c r="AC349" s="50"/>
      <c r="AD349" s="50"/>
      <c r="AE349" s="50"/>
      <c r="AF349" s="50"/>
    </row>
    <row r="350" spans="29:32" ht="12.75">
      <c r="AC350" s="50"/>
      <c r="AD350" s="50"/>
      <c r="AE350" s="50"/>
      <c r="AF350" s="50"/>
    </row>
    <row r="351" spans="29:32" ht="12.75">
      <c r="AC351" s="50"/>
      <c r="AD351" s="50"/>
      <c r="AE351" s="50"/>
      <c r="AF351" s="50"/>
    </row>
    <row r="352" spans="29:32" ht="12.75">
      <c r="AC352" s="50"/>
      <c r="AD352" s="50"/>
      <c r="AE352" s="50"/>
      <c r="AF352" s="50"/>
    </row>
    <row r="353" spans="29:32" ht="12.75">
      <c r="AC353" s="50"/>
      <c r="AD353" s="50"/>
      <c r="AE353" s="50"/>
      <c r="AF353" s="50"/>
    </row>
    <row r="354" spans="29:32" ht="12.75">
      <c r="AC354" s="50"/>
      <c r="AD354" s="50"/>
      <c r="AE354" s="50"/>
      <c r="AF354" s="50"/>
    </row>
    <row r="355" spans="29:32" ht="12.75">
      <c r="AC355" s="50"/>
      <c r="AD355" s="50"/>
      <c r="AE355" s="50"/>
      <c r="AF355" s="50"/>
    </row>
    <row r="356" spans="29:32" ht="12.75">
      <c r="AC356" s="50"/>
      <c r="AD356" s="50"/>
      <c r="AE356" s="50"/>
      <c r="AF356" s="50"/>
    </row>
    <row r="357" spans="29:32" ht="12.75">
      <c r="AC357" s="50"/>
      <c r="AD357" s="50"/>
      <c r="AE357" s="50"/>
      <c r="AF357" s="50"/>
    </row>
    <row r="358" spans="29:32" ht="12.75">
      <c r="AC358" s="50"/>
      <c r="AD358" s="50"/>
      <c r="AE358" s="50"/>
      <c r="AF358" s="50"/>
    </row>
    <row r="359" spans="29:32" ht="12.75">
      <c r="AC359" s="50"/>
      <c r="AD359" s="50"/>
      <c r="AE359" s="50"/>
      <c r="AF359" s="50"/>
    </row>
    <row r="360" spans="29:32" ht="12.75">
      <c r="AC360" s="50"/>
      <c r="AD360" s="50"/>
      <c r="AE360" s="50"/>
      <c r="AF360" s="50"/>
    </row>
    <row r="361" spans="29:32" ht="12.75">
      <c r="AC361" s="50"/>
      <c r="AD361" s="50"/>
      <c r="AE361" s="50"/>
      <c r="AF361" s="50"/>
    </row>
    <row r="362" spans="29:32" ht="12.75">
      <c r="AC362" s="50"/>
      <c r="AD362" s="50"/>
      <c r="AE362" s="50"/>
      <c r="AF362" s="50"/>
    </row>
    <row r="363" spans="29:32" ht="12.75">
      <c r="AC363" s="50"/>
      <c r="AD363" s="50"/>
      <c r="AE363" s="50"/>
      <c r="AF363" s="50"/>
    </row>
    <row r="364" spans="29:32" ht="12.75">
      <c r="AC364" s="50"/>
      <c r="AD364" s="50"/>
      <c r="AE364" s="50"/>
      <c r="AF364" s="50"/>
    </row>
    <row r="365" spans="29:32" ht="12.75">
      <c r="AC365" s="50"/>
      <c r="AD365" s="50"/>
      <c r="AE365" s="50"/>
      <c r="AF365" s="50"/>
    </row>
    <row r="366" spans="29:32" ht="12.75">
      <c r="AC366" s="50"/>
      <c r="AD366" s="50"/>
      <c r="AE366" s="50"/>
      <c r="AF366" s="50"/>
    </row>
    <row r="367" spans="29:32" ht="12.75">
      <c r="AC367" s="50"/>
      <c r="AD367" s="50"/>
      <c r="AE367" s="50"/>
      <c r="AF367" s="50"/>
    </row>
    <row r="368" spans="29:32" ht="12.75">
      <c r="AC368" s="50"/>
      <c r="AD368" s="50"/>
      <c r="AE368" s="50"/>
      <c r="AF368" s="50"/>
    </row>
    <row r="369" spans="29:32" ht="12.75">
      <c r="AC369" s="50"/>
      <c r="AD369" s="50"/>
      <c r="AE369" s="50"/>
      <c r="AF369" s="50"/>
    </row>
    <row r="370" spans="29:32" ht="12.75">
      <c r="AC370" s="50"/>
      <c r="AD370" s="50"/>
      <c r="AE370" s="50"/>
      <c r="AF370" s="50"/>
    </row>
    <row r="371" spans="29:32" ht="12.75">
      <c r="AC371" s="50"/>
      <c r="AD371" s="50"/>
      <c r="AE371" s="50"/>
      <c r="AF371" s="50"/>
    </row>
    <row r="372" spans="29:32" ht="12.75">
      <c r="AC372" s="50"/>
      <c r="AD372" s="50"/>
      <c r="AE372" s="50"/>
      <c r="AF372" s="50"/>
    </row>
    <row r="373" spans="29:32" ht="12.75">
      <c r="AC373" s="50"/>
      <c r="AD373" s="50"/>
      <c r="AE373" s="50"/>
      <c r="AF373" s="50"/>
    </row>
    <row r="374" spans="29:32" ht="12.75">
      <c r="AC374" s="50"/>
      <c r="AD374" s="50"/>
      <c r="AE374" s="50"/>
      <c r="AF374" s="50"/>
    </row>
    <row r="375" spans="29:32" ht="12.75">
      <c r="AC375" s="50"/>
      <c r="AD375" s="50"/>
      <c r="AE375" s="50"/>
      <c r="AF375" s="50"/>
    </row>
    <row r="376" spans="29:32" ht="12.75">
      <c r="AC376" s="50"/>
      <c r="AD376" s="50"/>
      <c r="AE376" s="50"/>
      <c r="AF376" s="50"/>
    </row>
    <row r="377" spans="29:32" ht="12.75">
      <c r="AC377" s="50"/>
      <c r="AD377" s="50"/>
      <c r="AE377" s="50"/>
      <c r="AF377" s="50"/>
    </row>
    <row r="378" spans="29:32" ht="12.75">
      <c r="AC378" s="50"/>
      <c r="AD378" s="50"/>
      <c r="AE378" s="50"/>
      <c r="AF378" s="50"/>
    </row>
    <row r="379" spans="29:32" ht="12.75">
      <c r="AC379" s="50"/>
      <c r="AD379" s="50"/>
      <c r="AE379" s="50"/>
      <c r="AF379" s="50"/>
    </row>
    <row r="380" spans="29:32" ht="12.75">
      <c r="AC380" s="50"/>
      <c r="AD380" s="50"/>
      <c r="AE380" s="50"/>
      <c r="AF380" s="50"/>
    </row>
    <row r="381" spans="29:32" ht="12.75">
      <c r="AC381" s="50"/>
      <c r="AD381" s="50"/>
      <c r="AE381" s="50"/>
      <c r="AF381" s="50"/>
    </row>
    <row r="382" spans="29:32" ht="12.75">
      <c r="AC382" s="50"/>
      <c r="AD382" s="50"/>
      <c r="AE382" s="50"/>
      <c r="AF382" s="50"/>
    </row>
    <row r="383" spans="29:32" ht="12.75">
      <c r="AC383" s="50"/>
      <c r="AD383" s="50"/>
      <c r="AE383" s="50"/>
      <c r="AF383" s="50"/>
    </row>
    <row r="384" spans="29:32" ht="12.75">
      <c r="AC384" s="50"/>
      <c r="AD384" s="50"/>
      <c r="AE384" s="50"/>
      <c r="AF384" s="50"/>
    </row>
    <row r="385" spans="29:32" ht="12.75">
      <c r="AC385" s="50"/>
      <c r="AD385" s="50"/>
      <c r="AE385" s="50"/>
      <c r="AF385" s="50"/>
    </row>
    <row r="386" spans="29:32" ht="12.75">
      <c r="AC386" s="50"/>
      <c r="AD386" s="50"/>
      <c r="AE386" s="50"/>
      <c r="AF386" s="50"/>
    </row>
    <row r="387" spans="29:32" ht="12.75">
      <c r="AC387" s="50"/>
      <c r="AD387" s="50"/>
      <c r="AE387" s="50"/>
      <c r="AF387" s="50"/>
    </row>
    <row r="388" spans="29:32" ht="12.75">
      <c r="AC388" s="50"/>
      <c r="AD388" s="50"/>
      <c r="AE388" s="50"/>
      <c r="AF388" s="50"/>
    </row>
    <row r="389" spans="29:32" ht="12.75">
      <c r="AC389" s="50"/>
      <c r="AD389" s="50"/>
      <c r="AE389" s="50"/>
      <c r="AF389" s="50"/>
    </row>
    <row r="390" spans="29:32" ht="12.75">
      <c r="AC390" s="50"/>
      <c r="AD390" s="50"/>
      <c r="AE390" s="50"/>
      <c r="AF390" s="50"/>
    </row>
    <row r="391" spans="29:32" ht="12.75">
      <c r="AC391" s="50"/>
      <c r="AD391" s="50"/>
      <c r="AE391" s="50"/>
      <c r="AF391" s="50"/>
    </row>
    <row r="392" spans="29:32" ht="12.75">
      <c r="AC392" s="50"/>
      <c r="AD392" s="50"/>
      <c r="AE392" s="50"/>
      <c r="AF392" s="50"/>
    </row>
    <row r="393" spans="29:32" ht="12.75">
      <c r="AC393" s="50"/>
      <c r="AD393" s="50"/>
      <c r="AE393" s="50"/>
      <c r="AF393" s="50"/>
    </row>
    <row r="394" spans="29:32" ht="12.75">
      <c r="AC394" s="50"/>
      <c r="AD394" s="50"/>
      <c r="AE394" s="50"/>
      <c r="AF394" s="50"/>
    </row>
    <row r="395" spans="29:32" ht="12.75">
      <c r="AC395" s="50"/>
      <c r="AD395" s="50"/>
      <c r="AE395" s="50"/>
      <c r="AF395" s="50"/>
    </row>
    <row r="396" spans="29:32" ht="12.75">
      <c r="AC396" s="50"/>
      <c r="AD396" s="50"/>
      <c r="AE396" s="50"/>
      <c r="AF396" s="50"/>
    </row>
    <row r="397" spans="29:32" ht="12.75">
      <c r="AC397" s="50"/>
      <c r="AD397" s="50"/>
      <c r="AE397" s="50"/>
      <c r="AF397" s="50"/>
    </row>
    <row r="398" spans="29:32" ht="12.75">
      <c r="AC398" s="50"/>
      <c r="AD398" s="50"/>
      <c r="AE398" s="50"/>
      <c r="AF398" s="50"/>
    </row>
    <row r="399" spans="29:32" ht="12.75">
      <c r="AC399" s="50"/>
      <c r="AD399" s="50"/>
      <c r="AE399" s="50"/>
      <c r="AF399" s="50"/>
    </row>
    <row r="400" spans="29:32" ht="12.75">
      <c r="AC400" s="50"/>
      <c r="AD400" s="50"/>
      <c r="AE400" s="50"/>
      <c r="AF400" s="50"/>
    </row>
    <row r="401" spans="29:32" ht="12.75">
      <c r="AC401" s="50"/>
      <c r="AD401" s="50"/>
      <c r="AE401" s="50"/>
      <c r="AF401" s="50"/>
    </row>
    <row r="402" spans="29:32" ht="12.75">
      <c r="AC402" s="50"/>
      <c r="AD402" s="50"/>
      <c r="AE402" s="50"/>
      <c r="AF402" s="50"/>
    </row>
    <row r="403" spans="29:32" ht="12.75">
      <c r="AC403" s="50"/>
      <c r="AD403" s="50"/>
      <c r="AE403" s="50"/>
      <c r="AF403" s="50"/>
    </row>
    <row r="404" spans="29:32" ht="12.75">
      <c r="AC404" s="50"/>
      <c r="AD404" s="50"/>
      <c r="AE404" s="50"/>
      <c r="AF404" s="50"/>
    </row>
    <row r="405" spans="29:32" ht="12.75">
      <c r="AC405" s="50"/>
      <c r="AD405" s="50"/>
      <c r="AE405" s="50"/>
      <c r="AF405" s="50"/>
    </row>
    <row r="406" spans="29:32" ht="12.75">
      <c r="AC406" s="50"/>
      <c r="AD406" s="50"/>
      <c r="AE406" s="50"/>
      <c r="AF406" s="50"/>
    </row>
    <row r="407" spans="29:32" ht="12.75">
      <c r="AC407" s="50"/>
      <c r="AD407" s="50"/>
      <c r="AE407" s="50"/>
      <c r="AF407" s="50"/>
    </row>
    <row r="408" spans="29:32" ht="12.75">
      <c r="AC408" s="50"/>
      <c r="AD408" s="50"/>
      <c r="AE408" s="50"/>
      <c r="AF408" s="50"/>
    </row>
    <row r="409" spans="29:32" ht="12.75">
      <c r="AC409" s="50"/>
      <c r="AD409" s="50"/>
      <c r="AE409" s="50"/>
      <c r="AF409" s="50"/>
    </row>
    <row r="410" spans="29:32" ht="12.75">
      <c r="AC410" s="50"/>
      <c r="AD410" s="50"/>
      <c r="AE410" s="50"/>
      <c r="AF410" s="50"/>
    </row>
    <row r="411" spans="29:32" ht="12.75">
      <c r="AC411" s="50"/>
      <c r="AD411" s="50"/>
      <c r="AE411" s="50"/>
      <c r="AF411" s="50"/>
    </row>
    <row r="412" spans="29:32" ht="12.75">
      <c r="AC412" s="50"/>
      <c r="AD412" s="50"/>
      <c r="AE412" s="50"/>
      <c r="AF412" s="50"/>
    </row>
    <row r="413" spans="29:32" ht="12.75">
      <c r="AC413" s="50"/>
      <c r="AD413" s="50"/>
      <c r="AE413" s="50"/>
      <c r="AF413" s="50"/>
    </row>
    <row r="414" spans="29:32" ht="12.75">
      <c r="AC414" s="50"/>
      <c r="AD414" s="50"/>
      <c r="AE414" s="50"/>
      <c r="AF414" s="50"/>
    </row>
    <row r="415" spans="29:32" ht="12.75">
      <c r="AC415" s="50"/>
      <c r="AD415" s="50"/>
      <c r="AE415" s="50"/>
      <c r="AF415" s="50"/>
    </row>
    <row r="416" spans="29:32" ht="12.75">
      <c r="AC416" s="50"/>
      <c r="AD416" s="50"/>
      <c r="AE416" s="50"/>
      <c r="AF416" s="50"/>
    </row>
    <row r="417" spans="29:32" ht="12.75">
      <c r="AC417" s="50"/>
      <c r="AD417" s="50"/>
      <c r="AE417" s="50"/>
      <c r="AF417" s="50"/>
    </row>
    <row r="418" spans="29:32" ht="12.75">
      <c r="AC418" s="50"/>
      <c r="AD418" s="50"/>
      <c r="AE418" s="50"/>
      <c r="AF418" s="50"/>
    </row>
    <row r="419" spans="29:32" ht="12.75">
      <c r="AC419" s="50"/>
      <c r="AD419" s="50"/>
      <c r="AE419" s="50"/>
      <c r="AF419" s="50"/>
    </row>
    <row r="420" spans="29:32" ht="12.75">
      <c r="AC420" s="50"/>
      <c r="AD420" s="50"/>
      <c r="AE420" s="50"/>
      <c r="AF420" s="50"/>
    </row>
    <row r="421" spans="29:32" ht="12.75">
      <c r="AC421" s="50"/>
      <c r="AD421" s="50"/>
      <c r="AE421" s="50"/>
      <c r="AF421" s="50"/>
    </row>
    <row r="422" spans="29:32" ht="12.75">
      <c r="AC422" s="50"/>
      <c r="AD422" s="50"/>
      <c r="AE422" s="50"/>
      <c r="AF422" s="50"/>
    </row>
    <row r="423" spans="29:32" ht="12.75">
      <c r="AC423" s="50"/>
      <c r="AD423" s="50"/>
      <c r="AE423" s="50"/>
      <c r="AF423" s="50"/>
    </row>
    <row r="424" spans="29:32" ht="12.75">
      <c r="AC424" s="50"/>
      <c r="AD424" s="50"/>
      <c r="AE424" s="50"/>
      <c r="AF424" s="50"/>
    </row>
    <row r="425" spans="29:32" ht="12.75">
      <c r="AC425" s="50"/>
      <c r="AD425" s="50"/>
      <c r="AE425" s="50"/>
      <c r="AF425" s="50"/>
    </row>
    <row r="426" spans="29:32" ht="12.75">
      <c r="AC426" s="50"/>
      <c r="AD426" s="50"/>
      <c r="AE426" s="50"/>
      <c r="AF426" s="50"/>
    </row>
    <row r="427" spans="29:32" ht="12.75">
      <c r="AC427" s="50"/>
      <c r="AD427" s="50"/>
      <c r="AE427" s="50"/>
      <c r="AF427" s="50"/>
    </row>
    <row r="428" spans="29:32" ht="12.75">
      <c r="AC428" s="50"/>
      <c r="AD428" s="50"/>
      <c r="AE428" s="50"/>
      <c r="AF428" s="50"/>
    </row>
    <row r="429" spans="29:32" ht="12.75">
      <c r="AC429" s="50"/>
      <c r="AD429" s="50"/>
      <c r="AE429" s="50"/>
      <c r="AF429" s="50"/>
    </row>
    <row r="430" spans="29:32" ht="12.75">
      <c r="AC430" s="50"/>
      <c r="AD430" s="50"/>
      <c r="AE430" s="50"/>
      <c r="AF430" s="50"/>
    </row>
    <row r="431" spans="29:32" ht="12.75">
      <c r="AC431" s="50"/>
      <c r="AD431" s="50"/>
      <c r="AE431" s="50"/>
      <c r="AF431" s="50"/>
    </row>
    <row r="432" spans="29:32" ht="12.75">
      <c r="AC432" s="50"/>
      <c r="AD432" s="50"/>
      <c r="AE432" s="50"/>
      <c r="AF432" s="50"/>
    </row>
    <row r="433" spans="29:32" ht="12.75">
      <c r="AC433" s="50"/>
      <c r="AD433" s="50"/>
      <c r="AE433" s="50"/>
      <c r="AF433" s="50"/>
    </row>
    <row r="434" spans="29:32" ht="12.75">
      <c r="AC434" s="50"/>
      <c r="AD434" s="50"/>
      <c r="AE434" s="50"/>
      <c r="AF434" s="50"/>
    </row>
    <row r="435" spans="29:32" ht="12.75">
      <c r="AC435" s="50"/>
      <c r="AD435" s="50"/>
      <c r="AE435" s="50"/>
      <c r="AF435" s="50"/>
    </row>
    <row r="436" spans="29:32" ht="12.75">
      <c r="AC436" s="50"/>
      <c r="AD436" s="50"/>
      <c r="AE436" s="50"/>
      <c r="AF436" s="50"/>
    </row>
    <row r="437" spans="29:32" ht="12.75">
      <c r="AC437" s="50"/>
      <c r="AD437" s="50"/>
      <c r="AE437" s="50"/>
      <c r="AF437" s="50"/>
    </row>
    <row r="438" spans="29:32" ht="12.75">
      <c r="AC438" s="50"/>
      <c r="AD438" s="50"/>
      <c r="AE438" s="50"/>
      <c r="AF438" s="50"/>
    </row>
    <row r="439" spans="29:32" ht="12.75">
      <c r="AC439" s="50"/>
      <c r="AD439" s="50"/>
      <c r="AE439" s="50"/>
      <c r="AF439" s="50"/>
    </row>
    <row r="440" spans="29:32" ht="12.75">
      <c r="AC440" s="50"/>
      <c r="AD440" s="50"/>
      <c r="AE440" s="50"/>
      <c r="AF440" s="50"/>
    </row>
    <row r="441" spans="29:32" ht="12.75">
      <c r="AC441" s="50"/>
      <c r="AD441" s="50"/>
      <c r="AE441" s="50"/>
      <c r="AF441" s="50"/>
    </row>
    <row r="442" spans="29:32" ht="12.75">
      <c r="AC442" s="50"/>
      <c r="AD442" s="50"/>
      <c r="AE442" s="50"/>
      <c r="AF442" s="50"/>
    </row>
    <row r="443" spans="29:32" ht="12.75">
      <c r="AC443" s="50"/>
      <c r="AD443" s="50"/>
      <c r="AE443" s="50"/>
      <c r="AF443" s="50"/>
    </row>
    <row r="444" spans="29:32" ht="12.75">
      <c r="AC444" s="50"/>
      <c r="AD444" s="50"/>
      <c r="AE444" s="50"/>
      <c r="AF444" s="50"/>
    </row>
    <row r="445" spans="29:32" ht="12.75">
      <c r="AC445" s="50"/>
      <c r="AD445" s="50"/>
      <c r="AE445" s="50"/>
      <c r="AF445" s="50"/>
    </row>
    <row r="446" spans="29:32" ht="12.75">
      <c r="AC446" s="50"/>
      <c r="AD446" s="50"/>
      <c r="AE446" s="50"/>
      <c r="AF446" s="50"/>
    </row>
    <row r="447" spans="29:32" ht="12.75">
      <c r="AC447" s="50"/>
      <c r="AD447" s="50"/>
      <c r="AE447" s="50"/>
      <c r="AF447" s="50"/>
    </row>
    <row r="448" spans="29:32" ht="12.75">
      <c r="AC448" s="50"/>
      <c r="AD448" s="50"/>
      <c r="AE448" s="50"/>
      <c r="AF448" s="50"/>
    </row>
    <row r="449" spans="29:32" ht="12.75">
      <c r="AC449" s="50"/>
      <c r="AD449" s="50"/>
      <c r="AE449" s="50"/>
      <c r="AF449" s="50"/>
    </row>
    <row r="450" spans="29:32" ht="12.75">
      <c r="AC450" s="50"/>
      <c r="AD450" s="50"/>
      <c r="AE450" s="50"/>
      <c r="AF450" s="50"/>
    </row>
    <row r="451" spans="29:32" ht="12.75">
      <c r="AC451" s="50"/>
      <c r="AD451" s="50"/>
      <c r="AE451" s="50"/>
      <c r="AF451" s="50"/>
    </row>
    <row r="452" spans="29:32" ht="12.75">
      <c r="AC452" s="50"/>
      <c r="AD452" s="50"/>
      <c r="AE452" s="50"/>
      <c r="AF452" s="50"/>
    </row>
    <row r="453" spans="29:32" ht="12.75">
      <c r="AC453" s="50"/>
      <c r="AD453" s="50"/>
      <c r="AE453" s="50"/>
      <c r="AF453" s="50"/>
    </row>
    <row r="454" spans="29:32" ht="12.75">
      <c r="AC454" s="50"/>
      <c r="AD454" s="50"/>
      <c r="AE454" s="50"/>
      <c r="AF454" s="50"/>
    </row>
    <row r="455" spans="29:32" ht="12.75">
      <c r="AC455" s="50"/>
      <c r="AD455" s="50"/>
      <c r="AE455" s="50"/>
      <c r="AF455" s="50"/>
    </row>
    <row r="456" spans="29:32" ht="12.75">
      <c r="AC456" s="50"/>
      <c r="AD456" s="50"/>
      <c r="AE456" s="50"/>
      <c r="AF456" s="50"/>
    </row>
    <row r="457" spans="29:32" ht="12.75">
      <c r="AC457" s="50"/>
      <c r="AD457" s="50"/>
      <c r="AE457" s="50"/>
      <c r="AF457" s="50"/>
    </row>
    <row r="458" spans="29:32" ht="12.75">
      <c r="AC458" s="50"/>
      <c r="AD458" s="50"/>
      <c r="AE458" s="50"/>
      <c r="AF458" s="50"/>
    </row>
    <row r="459" spans="29:32" ht="12.75">
      <c r="AC459" s="50"/>
      <c r="AD459" s="50"/>
      <c r="AE459" s="50"/>
      <c r="AF459" s="50"/>
    </row>
    <row r="460" spans="29:32" ht="12.75">
      <c r="AC460" s="50"/>
      <c r="AD460" s="50"/>
      <c r="AE460" s="50"/>
      <c r="AF460" s="50"/>
    </row>
    <row r="461" spans="29:32" ht="12.75">
      <c r="AC461" s="50"/>
      <c r="AD461" s="50"/>
      <c r="AE461" s="50"/>
      <c r="AF461" s="50"/>
    </row>
    <row r="462" spans="29:32" ht="12.75">
      <c r="AC462" s="50"/>
      <c r="AD462" s="50"/>
      <c r="AE462" s="50"/>
      <c r="AF462" s="50"/>
    </row>
    <row r="463" spans="29:32" ht="12.75">
      <c r="AC463" s="50"/>
      <c r="AD463" s="50"/>
      <c r="AE463" s="50"/>
      <c r="AF463" s="50"/>
    </row>
    <row r="464" spans="29:32" ht="12.75">
      <c r="AC464" s="50"/>
      <c r="AD464" s="50"/>
      <c r="AE464" s="50"/>
      <c r="AF464" s="50"/>
    </row>
    <row r="465" spans="29:32" ht="12.75">
      <c r="AC465" s="50"/>
      <c r="AD465" s="50"/>
      <c r="AE465" s="50"/>
      <c r="AF465" s="50"/>
    </row>
    <row r="466" spans="29:32" ht="12.75">
      <c r="AC466" s="50"/>
      <c r="AD466" s="50"/>
      <c r="AE466" s="50"/>
      <c r="AF466" s="50"/>
    </row>
    <row r="467" spans="29:32" ht="12.75">
      <c r="AC467" s="50"/>
      <c r="AD467" s="50"/>
      <c r="AE467" s="50"/>
      <c r="AF467" s="50"/>
    </row>
    <row r="468" spans="29:32" ht="12.75">
      <c r="AC468" s="50"/>
      <c r="AD468" s="50"/>
      <c r="AE468" s="50"/>
      <c r="AF468" s="50"/>
    </row>
    <row r="469" spans="29:32" ht="12.75">
      <c r="AC469" s="50"/>
      <c r="AD469" s="50"/>
      <c r="AE469" s="50"/>
      <c r="AF469" s="50"/>
    </row>
    <row r="470" spans="29:32" ht="12.75">
      <c r="AC470" s="50"/>
      <c r="AD470" s="50"/>
      <c r="AE470" s="50"/>
      <c r="AF470" s="50"/>
    </row>
    <row r="471" spans="29:32" ht="12.75">
      <c r="AC471" s="50"/>
      <c r="AD471" s="50"/>
      <c r="AE471" s="50"/>
      <c r="AF471" s="50"/>
    </row>
    <row r="472" spans="29:32" ht="12.75">
      <c r="AC472" s="50"/>
      <c r="AD472" s="50"/>
      <c r="AE472" s="50"/>
      <c r="AF472" s="50"/>
    </row>
    <row r="473" spans="29:32" ht="12.75">
      <c r="AC473" s="50"/>
      <c r="AD473" s="50"/>
      <c r="AE473" s="50"/>
      <c r="AF473" s="50"/>
    </row>
    <row r="474" spans="29:32" ht="12.75">
      <c r="AC474" s="50"/>
      <c r="AD474" s="50"/>
      <c r="AE474" s="50"/>
      <c r="AF474" s="50"/>
    </row>
    <row r="475" spans="29:32" ht="12.75">
      <c r="AC475" s="50"/>
      <c r="AD475" s="50"/>
      <c r="AE475" s="50"/>
      <c r="AF475" s="50"/>
    </row>
    <row r="476" spans="29:32" ht="12.75">
      <c r="AC476" s="50"/>
      <c r="AD476" s="50"/>
      <c r="AE476" s="50"/>
      <c r="AF476" s="50"/>
    </row>
    <row r="477" spans="29:32" ht="12.75">
      <c r="AC477" s="50"/>
      <c r="AD477" s="50"/>
      <c r="AE477" s="50"/>
      <c r="AF477" s="50"/>
    </row>
    <row r="478" spans="29:32" ht="12.75">
      <c r="AC478" s="50"/>
      <c r="AD478" s="50"/>
      <c r="AE478" s="50"/>
      <c r="AF478" s="50"/>
    </row>
    <row r="479" spans="29:32" ht="12.75">
      <c r="AC479" s="50"/>
      <c r="AD479" s="50"/>
      <c r="AE479" s="50"/>
      <c r="AF479" s="50"/>
    </row>
    <row r="480" spans="29:32" ht="12.75">
      <c r="AC480" s="50"/>
      <c r="AD480" s="50"/>
      <c r="AE480" s="50"/>
      <c r="AF480" s="50"/>
    </row>
    <row r="481" spans="29:32" ht="12.75">
      <c r="AC481" s="50"/>
      <c r="AD481" s="50"/>
      <c r="AE481" s="50"/>
      <c r="AF481" s="50"/>
    </row>
    <row r="482" spans="29:32" ht="12.75">
      <c r="AC482" s="50"/>
      <c r="AD482" s="50"/>
      <c r="AE482" s="50"/>
      <c r="AF482" s="50"/>
    </row>
    <row r="483" spans="29:32" ht="12.75">
      <c r="AC483" s="50"/>
      <c r="AD483" s="50"/>
      <c r="AE483" s="50"/>
      <c r="AF483" s="50"/>
    </row>
    <row r="484" spans="29:32" ht="12.75">
      <c r="AC484" s="50"/>
      <c r="AD484" s="50"/>
      <c r="AE484" s="50"/>
      <c r="AF484" s="50"/>
    </row>
    <row r="485" spans="29:32" ht="12.75">
      <c r="AC485" s="50"/>
      <c r="AD485" s="50"/>
      <c r="AE485" s="50"/>
      <c r="AF485" s="50"/>
    </row>
    <row r="486" spans="29:32" ht="12.75">
      <c r="AC486" s="50"/>
      <c r="AD486" s="50"/>
      <c r="AE486" s="50"/>
      <c r="AF486" s="50"/>
    </row>
    <row r="487" spans="29:32" ht="12.75">
      <c r="AC487" s="50"/>
      <c r="AD487" s="50"/>
      <c r="AE487" s="50"/>
      <c r="AF487" s="50"/>
    </row>
    <row r="488" spans="29:32" ht="12.75">
      <c r="AC488" s="50"/>
      <c r="AD488" s="50"/>
      <c r="AE488" s="50"/>
      <c r="AF488" s="50"/>
    </row>
    <row r="489" spans="29:32" ht="12.75">
      <c r="AC489" s="50"/>
      <c r="AD489" s="50"/>
      <c r="AE489" s="50"/>
      <c r="AF489" s="50"/>
    </row>
    <row r="490" spans="29:32" ht="12.75">
      <c r="AC490" s="50"/>
      <c r="AD490" s="50"/>
      <c r="AE490" s="50"/>
      <c r="AF490" s="50"/>
    </row>
    <row r="491" spans="29:32" ht="12.75">
      <c r="AC491" s="50"/>
      <c r="AD491" s="50"/>
      <c r="AE491" s="50"/>
      <c r="AF491" s="50"/>
    </row>
    <row r="492" spans="29:32" ht="12.75">
      <c r="AC492" s="50"/>
      <c r="AD492" s="50"/>
      <c r="AE492" s="50"/>
      <c r="AF492" s="50"/>
    </row>
    <row r="493" spans="29:32" ht="12.75">
      <c r="AC493" s="50"/>
      <c r="AD493" s="50"/>
      <c r="AE493" s="50"/>
      <c r="AF493" s="50"/>
    </row>
    <row r="494" spans="29:32" ht="12.75">
      <c r="AC494" s="50"/>
      <c r="AD494" s="50"/>
      <c r="AE494" s="50"/>
      <c r="AF494" s="50"/>
    </row>
    <row r="495" spans="29:32" ht="12.75">
      <c r="AC495" s="50"/>
      <c r="AD495" s="50"/>
      <c r="AE495" s="50"/>
      <c r="AF495" s="50"/>
    </row>
    <row r="496" spans="29:32" ht="12.75">
      <c r="AC496" s="50"/>
      <c r="AD496" s="50"/>
      <c r="AE496" s="50"/>
      <c r="AF496" s="50"/>
    </row>
    <row r="497" spans="29:32" ht="12.75">
      <c r="AC497" s="50"/>
      <c r="AD497" s="50"/>
      <c r="AE497" s="50"/>
      <c r="AF497" s="50"/>
    </row>
    <row r="498" spans="29:32" ht="12.75">
      <c r="AC498" s="50"/>
      <c r="AD498" s="50"/>
      <c r="AE498" s="50"/>
      <c r="AF498" s="50"/>
    </row>
    <row r="499" spans="29:32" ht="12.75">
      <c r="AC499" s="50"/>
      <c r="AD499" s="50"/>
      <c r="AE499" s="50"/>
      <c r="AF499" s="50"/>
    </row>
    <row r="500" spans="29:32" ht="12.75">
      <c r="AC500" s="50"/>
      <c r="AD500" s="50"/>
      <c r="AE500" s="50"/>
      <c r="AF500" s="50"/>
    </row>
    <row r="501" spans="29:32" ht="12.75">
      <c r="AC501" s="50"/>
      <c r="AD501" s="50"/>
      <c r="AE501" s="50"/>
      <c r="AF501" s="50"/>
    </row>
    <row r="502" spans="29:32" ht="12.75">
      <c r="AC502" s="50"/>
      <c r="AD502" s="50"/>
      <c r="AE502" s="50"/>
      <c r="AF502" s="50"/>
    </row>
    <row r="503" spans="29:32" ht="12.75">
      <c r="AC503" s="50"/>
      <c r="AD503" s="50"/>
      <c r="AE503" s="50"/>
      <c r="AF503" s="50"/>
    </row>
    <row r="504" spans="29:32" ht="12.75">
      <c r="AC504" s="50"/>
      <c r="AD504" s="50"/>
      <c r="AE504" s="50"/>
      <c r="AF504" s="50"/>
    </row>
    <row r="505" spans="29:32" ht="12.75">
      <c r="AC505" s="50"/>
      <c r="AD505" s="50"/>
      <c r="AE505" s="50"/>
      <c r="AF505" s="50"/>
    </row>
    <row r="506" spans="29:32" ht="12.75">
      <c r="AC506" s="50"/>
      <c r="AD506" s="50"/>
      <c r="AE506" s="50"/>
      <c r="AF506" s="50"/>
    </row>
    <row r="507" spans="29:32" ht="12.75">
      <c r="AC507" s="50"/>
      <c r="AD507" s="50"/>
      <c r="AE507" s="50"/>
      <c r="AF507" s="50"/>
    </row>
    <row r="508" spans="29:32" ht="12.75">
      <c r="AC508" s="50"/>
      <c r="AD508" s="50"/>
      <c r="AE508" s="50"/>
      <c r="AF508" s="50"/>
    </row>
    <row r="509" spans="29:32" ht="12.75">
      <c r="AC509" s="50"/>
      <c r="AD509" s="50"/>
      <c r="AE509" s="50"/>
      <c r="AF509" s="50"/>
    </row>
    <row r="510" spans="29:32" ht="12.75">
      <c r="AC510" s="50"/>
      <c r="AD510" s="50"/>
      <c r="AE510" s="50"/>
      <c r="AF510" s="50"/>
    </row>
    <row r="511" spans="29:32" ht="12.75">
      <c r="AC511" s="50"/>
      <c r="AD511" s="50"/>
      <c r="AE511" s="50"/>
      <c r="AF511" s="50"/>
    </row>
    <row r="512" spans="29:32" ht="12.75">
      <c r="AC512" s="50"/>
      <c r="AD512" s="50"/>
      <c r="AE512" s="50"/>
      <c r="AF512" s="50"/>
    </row>
    <row r="513" spans="29:32" ht="12.75">
      <c r="AC513" s="50"/>
      <c r="AD513" s="50"/>
      <c r="AE513" s="50"/>
      <c r="AF513" s="50"/>
    </row>
    <row r="514" spans="29:32" ht="12.75">
      <c r="AC514" s="50"/>
      <c r="AD514" s="50"/>
      <c r="AE514" s="50"/>
      <c r="AF514" s="50"/>
    </row>
    <row r="515" spans="29:32" ht="12.75">
      <c r="AC515" s="50"/>
      <c r="AD515" s="50"/>
      <c r="AE515" s="50"/>
      <c r="AF515" s="50"/>
    </row>
    <row r="516" spans="29:32" ht="12.75">
      <c r="AC516" s="50"/>
      <c r="AD516" s="50"/>
      <c r="AE516" s="50"/>
      <c r="AF516" s="50"/>
    </row>
    <row r="517" spans="29:32" ht="12.75">
      <c r="AC517" s="50"/>
      <c r="AD517" s="50"/>
      <c r="AE517" s="50"/>
      <c r="AF517" s="50"/>
    </row>
    <row r="518" spans="29:32" ht="12.75">
      <c r="AC518" s="50"/>
      <c r="AD518" s="50"/>
      <c r="AE518" s="50"/>
      <c r="AF518" s="50"/>
    </row>
    <row r="519" spans="29:32" ht="12.75">
      <c r="AC519" s="50"/>
      <c r="AD519" s="50"/>
      <c r="AE519" s="50"/>
      <c r="AF519" s="50"/>
    </row>
    <row r="520" spans="29:32" ht="12.75">
      <c r="AC520" s="50"/>
      <c r="AD520" s="50"/>
      <c r="AE520" s="50"/>
      <c r="AF520" s="50"/>
    </row>
    <row r="521" spans="29:32" ht="12.75">
      <c r="AC521" s="50"/>
      <c r="AD521" s="50"/>
      <c r="AE521" s="50"/>
      <c r="AF521" s="50"/>
    </row>
    <row r="522" spans="29:32" ht="12.75">
      <c r="AC522" s="50"/>
      <c r="AD522" s="50"/>
      <c r="AE522" s="50"/>
      <c r="AF522" s="50"/>
    </row>
    <row r="523" spans="29:32" ht="12.75">
      <c r="AC523" s="50"/>
      <c r="AD523" s="50"/>
      <c r="AE523" s="50"/>
      <c r="AF523" s="50"/>
    </row>
    <row r="524" spans="29:32" ht="12.75">
      <c r="AC524" s="50"/>
      <c r="AD524" s="50"/>
      <c r="AE524" s="50"/>
      <c r="AF524" s="50"/>
    </row>
    <row r="525" spans="29:32" ht="12.75">
      <c r="AC525" s="50"/>
      <c r="AD525" s="50"/>
      <c r="AE525" s="50"/>
      <c r="AF525" s="50"/>
    </row>
    <row r="526" spans="29:32" ht="12.75">
      <c r="AC526" s="50"/>
      <c r="AD526" s="50"/>
      <c r="AE526" s="50"/>
      <c r="AF526" s="50"/>
    </row>
    <row r="527" spans="29:32" ht="12.75">
      <c r="AC527" s="50"/>
      <c r="AD527" s="50"/>
      <c r="AE527" s="50"/>
      <c r="AF527" s="50"/>
    </row>
    <row r="528" spans="29:32" ht="12.75">
      <c r="AC528" s="50"/>
      <c r="AD528" s="50"/>
      <c r="AE528" s="50"/>
      <c r="AF528" s="50"/>
    </row>
    <row r="529" spans="29:32" ht="12.75">
      <c r="AC529" s="50"/>
      <c r="AD529" s="50"/>
      <c r="AE529" s="50"/>
      <c r="AF529" s="50"/>
    </row>
    <row r="530" spans="29:32" ht="12.75">
      <c r="AC530" s="50"/>
      <c r="AD530" s="50"/>
      <c r="AE530" s="50"/>
      <c r="AF530" s="50"/>
    </row>
    <row r="531" spans="29:32" ht="12.75">
      <c r="AC531" s="50"/>
      <c r="AD531" s="50"/>
      <c r="AE531" s="50"/>
      <c r="AF531" s="50"/>
    </row>
    <row r="532" spans="29:32" ht="12.75">
      <c r="AC532" s="50"/>
      <c r="AD532" s="50"/>
      <c r="AE532" s="50"/>
      <c r="AF532" s="50"/>
    </row>
    <row r="533" spans="29:32" ht="12.75">
      <c r="AC533" s="50"/>
      <c r="AD533" s="50"/>
      <c r="AE533" s="50"/>
      <c r="AF533" s="50"/>
    </row>
    <row r="534" spans="29:32" ht="12.75">
      <c r="AC534" s="50"/>
      <c r="AD534" s="50"/>
      <c r="AE534" s="50"/>
      <c r="AF534" s="50"/>
    </row>
    <row r="535" spans="29:32" ht="12.75">
      <c r="AC535" s="50"/>
      <c r="AD535" s="50"/>
      <c r="AE535" s="50"/>
      <c r="AF535" s="50"/>
    </row>
    <row r="536" spans="29:32" ht="12.75">
      <c r="AC536" s="50"/>
      <c r="AD536" s="50"/>
      <c r="AE536" s="50"/>
      <c r="AF536" s="50"/>
    </row>
    <row r="537" spans="29:32" ht="12.75">
      <c r="AC537" s="50"/>
      <c r="AD537" s="50"/>
      <c r="AE537" s="50"/>
      <c r="AF537" s="50"/>
    </row>
    <row r="538" spans="29:32" ht="12.75">
      <c r="AC538" s="50"/>
      <c r="AD538" s="50"/>
      <c r="AE538" s="50"/>
      <c r="AF538" s="50"/>
    </row>
    <row r="539" spans="29:32" ht="12.75">
      <c r="AC539" s="50"/>
      <c r="AD539" s="50"/>
      <c r="AE539" s="50"/>
      <c r="AF539" s="50"/>
    </row>
    <row r="540" spans="29:32" ht="12.75">
      <c r="AC540" s="50"/>
      <c r="AD540" s="50"/>
      <c r="AE540" s="50"/>
      <c r="AF540" s="50"/>
    </row>
    <row r="541" spans="29:32" ht="12.75">
      <c r="AC541" s="50"/>
      <c r="AD541" s="50"/>
      <c r="AE541" s="50"/>
      <c r="AF541" s="50"/>
    </row>
    <row r="542" spans="29:32" ht="12.75">
      <c r="AC542" s="50"/>
      <c r="AD542" s="50"/>
      <c r="AE542" s="50"/>
      <c r="AF542" s="50"/>
    </row>
    <row r="543" spans="29:32" ht="12.75">
      <c r="AC543" s="50"/>
      <c r="AD543" s="50"/>
      <c r="AE543" s="50"/>
      <c r="AF543" s="50"/>
    </row>
    <row r="544" spans="29:32" ht="12.75">
      <c r="AC544" s="50"/>
      <c r="AD544" s="50"/>
      <c r="AE544" s="50"/>
      <c r="AF544" s="50"/>
    </row>
    <row r="545" spans="29:32" ht="12.75">
      <c r="AC545" s="50"/>
      <c r="AD545" s="50"/>
      <c r="AE545" s="50"/>
      <c r="AF545" s="50"/>
    </row>
    <row r="546" spans="29:32" ht="12.75">
      <c r="AC546" s="50"/>
      <c r="AD546" s="50"/>
      <c r="AE546" s="50"/>
      <c r="AF546" s="50"/>
    </row>
    <row r="547" spans="29:32" ht="12.75">
      <c r="AC547" s="50"/>
      <c r="AD547" s="50"/>
      <c r="AE547" s="50"/>
      <c r="AF547" s="50"/>
    </row>
    <row r="548" spans="29:32" ht="12.75">
      <c r="AC548" s="50"/>
      <c r="AD548" s="50"/>
      <c r="AE548" s="50"/>
      <c r="AF548" s="50"/>
    </row>
    <row r="549" spans="29:32" ht="12.75">
      <c r="AC549" s="50"/>
      <c r="AD549" s="50"/>
      <c r="AE549" s="50"/>
      <c r="AF549" s="50"/>
    </row>
    <row r="550" spans="29:32" ht="12.75">
      <c r="AC550" s="50"/>
      <c r="AD550" s="50"/>
      <c r="AE550" s="50"/>
      <c r="AF550" s="50"/>
    </row>
    <row r="551" spans="29:32" ht="12.75">
      <c r="AC551" s="50"/>
      <c r="AD551" s="50"/>
      <c r="AE551" s="50"/>
      <c r="AF551" s="50"/>
    </row>
    <row r="552" spans="29:32" ht="12.75">
      <c r="AC552" s="50"/>
      <c r="AD552" s="50"/>
      <c r="AE552" s="50"/>
      <c r="AF552" s="50"/>
    </row>
    <row r="553" spans="29:32" ht="12.75">
      <c r="AC553" s="50"/>
      <c r="AD553" s="50"/>
      <c r="AE553" s="50"/>
      <c r="AF553" s="50"/>
    </row>
    <row r="554" spans="29:32" ht="12.75">
      <c r="AC554" s="50"/>
      <c r="AD554" s="50"/>
      <c r="AE554" s="50"/>
      <c r="AF554" s="50"/>
    </row>
    <row r="555" spans="29:32" ht="12.75">
      <c r="AC555" s="50"/>
      <c r="AD555" s="50"/>
      <c r="AE555" s="50"/>
      <c r="AF555" s="50"/>
    </row>
    <row r="556" spans="29:32" ht="12.75">
      <c r="AC556" s="50"/>
      <c r="AD556" s="50"/>
      <c r="AE556" s="50"/>
      <c r="AF556" s="50"/>
    </row>
    <row r="557" spans="29:32" ht="12.75">
      <c r="AC557" s="50"/>
      <c r="AD557" s="50"/>
      <c r="AE557" s="50"/>
      <c r="AF557" s="50"/>
    </row>
    <row r="558" spans="29:32" ht="12.75">
      <c r="AC558" s="50"/>
      <c r="AD558" s="50"/>
      <c r="AE558" s="50"/>
      <c r="AF558" s="50"/>
    </row>
    <row r="559" spans="29:32" ht="12.75">
      <c r="AC559" s="50"/>
      <c r="AD559" s="50"/>
      <c r="AE559" s="50"/>
      <c r="AF559" s="50"/>
    </row>
    <row r="560" spans="29:32" ht="12.75">
      <c r="AC560" s="50"/>
      <c r="AD560" s="50"/>
      <c r="AE560" s="50"/>
      <c r="AF560" s="50"/>
    </row>
    <row r="561" spans="29:32" ht="12.75">
      <c r="AC561" s="50"/>
      <c r="AD561" s="50"/>
      <c r="AE561" s="50"/>
      <c r="AF561" s="50"/>
    </row>
    <row r="562" spans="29:32" ht="12.75">
      <c r="AC562" s="50"/>
      <c r="AD562" s="50"/>
      <c r="AE562" s="50"/>
      <c r="AF562" s="50"/>
    </row>
    <row r="563" spans="29:32" ht="12.75">
      <c r="AC563" s="50"/>
      <c r="AD563" s="50"/>
      <c r="AE563" s="50"/>
      <c r="AF563" s="50"/>
    </row>
    <row r="564" spans="29:32" ht="12.75">
      <c r="AC564" s="50"/>
      <c r="AD564" s="50"/>
      <c r="AE564" s="50"/>
      <c r="AF564" s="50"/>
    </row>
    <row r="565" spans="29:32" ht="12.75">
      <c r="AC565" s="50"/>
      <c r="AD565" s="50"/>
      <c r="AE565" s="50"/>
      <c r="AF565" s="50"/>
    </row>
    <row r="566" spans="29:32" ht="12.75">
      <c r="AC566" s="50"/>
      <c r="AD566" s="50"/>
      <c r="AE566" s="50"/>
      <c r="AF566" s="50"/>
    </row>
    <row r="567" spans="29:32" ht="12.75">
      <c r="AC567" s="50"/>
      <c r="AD567" s="50"/>
      <c r="AE567" s="50"/>
      <c r="AF567" s="50"/>
    </row>
    <row r="568" spans="29:32" ht="12.75">
      <c r="AC568" s="50"/>
      <c r="AD568" s="50"/>
      <c r="AE568" s="50"/>
      <c r="AF568" s="50"/>
    </row>
    <row r="569" spans="29:32" ht="12.75">
      <c r="AC569" s="50"/>
      <c r="AD569" s="50"/>
      <c r="AE569" s="50"/>
      <c r="AF569" s="50"/>
    </row>
    <row r="570" spans="29:32" ht="12.75">
      <c r="AC570" s="50"/>
      <c r="AD570" s="50"/>
      <c r="AE570" s="50"/>
      <c r="AF570" s="50"/>
    </row>
    <row r="571" spans="29:32" ht="12.75">
      <c r="AC571" s="50"/>
      <c r="AD571" s="50"/>
      <c r="AE571" s="50"/>
      <c r="AF571" s="50"/>
    </row>
    <row r="572" spans="29:32" ht="12.75">
      <c r="AC572" s="50"/>
      <c r="AD572" s="50"/>
      <c r="AE572" s="50"/>
      <c r="AF572" s="50"/>
    </row>
    <row r="573" spans="29:32" ht="12.75">
      <c r="AC573" s="50"/>
      <c r="AD573" s="50"/>
      <c r="AE573" s="50"/>
      <c r="AF573" s="50"/>
    </row>
    <row r="574" spans="29:32" ht="12.75">
      <c r="AC574" s="50"/>
      <c r="AD574" s="50"/>
      <c r="AE574" s="50"/>
      <c r="AF574" s="50"/>
    </row>
    <row r="575" spans="29:32" ht="12.75">
      <c r="AC575" s="50"/>
      <c r="AD575" s="50"/>
      <c r="AE575" s="50"/>
      <c r="AF575" s="50"/>
    </row>
    <row r="576" spans="29:32" ht="12.75">
      <c r="AC576" s="50"/>
      <c r="AD576" s="50"/>
      <c r="AE576" s="50"/>
      <c r="AF576" s="50"/>
    </row>
    <row r="577" spans="29:32" ht="12.75">
      <c r="AC577" s="50"/>
      <c r="AD577" s="50"/>
      <c r="AE577" s="50"/>
      <c r="AF577" s="50"/>
    </row>
    <row r="578" spans="29:32" ht="12.75">
      <c r="AC578" s="50"/>
      <c r="AD578" s="50"/>
      <c r="AE578" s="50"/>
      <c r="AF578" s="50"/>
    </row>
    <row r="579" spans="29:32" ht="12.75">
      <c r="AC579" s="50"/>
      <c r="AD579" s="50"/>
      <c r="AE579" s="50"/>
      <c r="AF579" s="50"/>
    </row>
    <row r="580" spans="29:32" ht="12.75">
      <c r="AC580" s="50"/>
      <c r="AD580" s="50"/>
      <c r="AE580" s="50"/>
      <c r="AF580" s="50"/>
    </row>
    <row r="581" spans="29:32" ht="12.75">
      <c r="AC581" s="50"/>
      <c r="AD581" s="50"/>
      <c r="AE581" s="50"/>
      <c r="AF581" s="50"/>
    </row>
    <row r="582" spans="29:32" ht="12.75">
      <c r="AC582" s="50"/>
      <c r="AD582" s="50"/>
      <c r="AE582" s="50"/>
      <c r="AF582" s="50"/>
    </row>
    <row r="583" spans="29:32" ht="12.75">
      <c r="AC583" s="50"/>
      <c r="AD583" s="50"/>
      <c r="AE583" s="50"/>
      <c r="AF583" s="50"/>
    </row>
    <row r="584" spans="29:32" ht="12.75">
      <c r="AC584" s="50"/>
      <c r="AD584" s="50"/>
      <c r="AE584" s="50"/>
      <c r="AF584" s="50"/>
    </row>
    <row r="585" spans="29:32" ht="12.75">
      <c r="AC585" s="50"/>
      <c r="AD585" s="50"/>
      <c r="AE585" s="50"/>
      <c r="AF585" s="50"/>
    </row>
    <row r="586" spans="29:32" ht="12.75">
      <c r="AC586" s="50"/>
      <c r="AD586" s="50"/>
      <c r="AE586" s="50"/>
      <c r="AF586" s="50"/>
    </row>
    <row r="587" spans="29:32" ht="12.75">
      <c r="AC587" s="50"/>
      <c r="AD587" s="50"/>
      <c r="AE587" s="50"/>
      <c r="AF587" s="50"/>
    </row>
    <row r="588" spans="29:32" ht="12.75">
      <c r="AC588" s="50"/>
      <c r="AD588" s="50"/>
      <c r="AE588" s="50"/>
      <c r="AF588" s="50"/>
    </row>
    <row r="589" spans="29:32" ht="12.75">
      <c r="AC589" s="50"/>
      <c r="AD589" s="50"/>
      <c r="AE589" s="50"/>
      <c r="AF589" s="50"/>
    </row>
    <row r="590" spans="29:32" ht="12.75">
      <c r="AC590" s="50"/>
      <c r="AD590" s="50"/>
      <c r="AE590" s="50"/>
      <c r="AF590" s="50"/>
    </row>
    <row r="591" spans="29:32" ht="12.75">
      <c r="AC591" s="50"/>
      <c r="AD591" s="50"/>
      <c r="AE591" s="50"/>
      <c r="AF591" s="50"/>
    </row>
    <row r="592" spans="29:32" ht="12.75">
      <c r="AC592" s="50"/>
      <c r="AD592" s="50"/>
      <c r="AE592" s="50"/>
      <c r="AF592" s="50"/>
    </row>
    <row r="593" spans="29:32" ht="12.75">
      <c r="AC593" s="50"/>
      <c r="AD593" s="50"/>
      <c r="AE593" s="50"/>
      <c r="AF593" s="50"/>
    </row>
    <row r="594" spans="29:32" ht="12.75">
      <c r="AC594" s="50"/>
      <c r="AD594" s="50"/>
      <c r="AE594" s="50"/>
      <c r="AF594" s="50"/>
    </row>
    <row r="595" spans="29:32" ht="12.75">
      <c r="AC595" s="50"/>
      <c r="AD595" s="50"/>
      <c r="AE595" s="50"/>
      <c r="AF595" s="50"/>
    </row>
    <row r="596" spans="29:32" ht="12.75">
      <c r="AC596" s="50"/>
      <c r="AD596" s="50"/>
      <c r="AE596" s="50"/>
      <c r="AF596" s="50"/>
    </row>
    <row r="597" spans="29:32" ht="12.75">
      <c r="AC597" s="50"/>
      <c r="AD597" s="50"/>
      <c r="AE597" s="50"/>
      <c r="AF597" s="50"/>
    </row>
    <row r="598" spans="29:32" ht="12.75">
      <c r="AC598" s="50"/>
      <c r="AD598" s="50"/>
      <c r="AE598" s="50"/>
      <c r="AF598" s="50"/>
    </row>
    <row r="599" spans="29:32" ht="12.75">
      <c r="AC599" s="50"/>
      <c r="AD599" s="50"/>
      <c r="AE599" s="50"/>
      <c r="AF599" s="50"/>
    </row>
    <row r="600" spans="29:32" ht="12.75">
      <c r="AC600" s="50"/>
      <c r="AD600" s="50"/>
      <c r="AE600" s="50"/>
      <c r="AF600" s="50"/>
    </row>
    <row r="601" spans="29:32" ht="12.75">
      <c r="AC601" s="50"/>
      <c r="AD601" s="50"/>
      <c r="AE601" s="50"/>
      <c r="AF601" s="50"/>
    </row>
    <row r="602" spans="29:32" ht="12.75">
      <c r="AC602" s="50"/>
      <c r="AD602" s="50"/>
      <c r="AE602" s="50"/>
      <c r="AF602" s="50"/>
    </row>
    <row r="603" spans="29:32" ht="12.75">
      <c r="AC603" s="50"/>
      <c r="AD603" s="50"/>
      <c r="AE603" s="50"/>
      <c r="AF603" s="50"/>
    </row>
    <row r="604" spans="29:32" ht="12.75">
      <c r="AC604" s="50"/>
      <c r="AD604" s="50"/>
      <c r="AE604" s="50"/>
      <c r="AF604" s="50"/>
    </row>
    <row r="605" spans="29:32" ht="12.75">
      <c r="AC605" s="50"/>
      <c r="AD605" s="50"/>
      <c r="AE605" s="50"/>
      <c r="AF605" s="50"/>
    </row>
    <row r="606" spans="29:32" ht="12.75">
      <c r="AC606" s="50"/>
      <c r="AD606" s="50"/>
      <c r="AE606" s="50"/>
      <c r="AF606" s="50"/>
    </row>
    <row r="607" spans="29:32" ht="12.75">
      <c r="AC607" s="50"/>
      <c r="AD607" s="50"/>
      <c r="AE607" s="50"/>
      <c r="AF607" s="50"/>
    </row>
    <row r="608" spans="29:32" ht="12.75">
      <c r="AC608" s="50"/>
      <c r="AD608" s="50"/>
      <c r="AE608" s="50"/>
      <c r="AF608" s="50"/>
    </row>
    <row r="609" spans="29:32" ht="12.75">
      <c r="AC609" s="50"/>
      <c r="AD609" s="50"/>
      <c r="AE609" s="50"/>
      <c r="AF609" s="50"/>
    </row>
    <row r="610" spans="29:32" ht="12.75">
      <c r="AC610" s="50"/>
      <c r="AD610" s="50"/>
      <c r="AE610" s="50"/>
      <c r="AF610" s="50"/>
    </row>
    <row r="611" spans="29:32" ht="12.75">
      <c r="AC611" s="50"/>
      <c r="AD611" s="50"/>
      <c r="AE611" s="50"/>
      <c r="AF611" s="50"/>
    </row>
    <row r="612" spans="29:32" ht="12.75">
      <c r="AC612" s="50"/>
      <c r="AD612" s="50"/>
      <c r="AE612" s="50"/>
      <c r="AF612" s="50"/>
    </row>
    <row r="613" spans="29:32" ht="12.75">
      <c r="AC613" s="50"/>
      <c r="AD613" s="50"/>
      <c r="AE613" s="50"/>
      <c r="AF613" s="50"/>
    </row>
    <row r="614" spans="29:32" ht="12.75">
      <c r="AC614" s="50"/>
      <c r="AD614" s="50"/>
      <c r="AE614" s="50"/>
      <c r="AF614" s="50"/>
    </row>
    <row r="615" spans="29:32" ht="12.75">
      <c r="AC615" s="50"/>
      <c r="AD615" s="50"/>
      <c r="AE615" s="50"/>
      <c r="AF615" s="50"/>
    </row>
    <row r="616" spans="29:32" ht="12.75">
      <c r="AC616" s="50"/>
      <c r="AD616" s="50"/>
      <c r="AE616" s="50"/>
      <c r="AF616" s="50"/>
    </row>
    <row r="617" spans="29:32" ht="12.75">
      <c r="AC617" s="50"/>
      <c r="AD617" s="50"/>
      <c r="AE617" s="50"/>
      <c r="AF617" s="50"/>
    </row>
    <row r="618" spans="29:32" ht="12.75">
      <c r="AC618" s="50"/>
      <c r="AD618" s="50"/>
      <c r="AE618" s="50"/>
      <c r="AF618" s="50"/>
    </row>
    <row r="619" spans="29:32" ht="12.75">
      <c r="AC619" s="50"/>
      <c r="AD619" s="50"/>
      <c r="AE619" s="50"/>
      <c r="AF619" s="50"/>
    </row>
    <row r="620" spans="29:32" ht="12.75">
      <c r="AC620" s="50"/>
      <c r="AD620" s="50"/>
      <c r="AE620" s="50"/>
      <c r="AF620" s="50"/>
    </row>
    <row r="621" spans="29:32" ht="12.75">
      <c r="AC621" s="50"/>
      <c r="AD621" s="50"/>
      <c r="AE621" s="50"/>
      <c r="AF621" s="50"/>
    </row>
    <row r="622" spans="29:32" ht="12.75">
      <c r="AC622" s="50"/>
      <c r="AD622" s="50"/>
      <c r="AE622" s="50"/>
      <c r="AF622" s="50"/>
    </row>
    <row r="623" spans="29:32" ht="12.75">
      <c r="AC623" s="50"/>
      <c r="AD623" s="50"/>
      <c r="AE623" s="50"/>
      <c r="AF623" s="50"/>
    </row>
    <row r="624" spans="29:32" ht="12.75">
      <c r="AC624" s="50"/>
      <c r="AD624" s="50"/>
      <c r="AE624" s="50"/>
      <c r="AF624" s="50"/>
    </row>
    <row r="625" spans="29:32" ht="12.75">
      <c r="AC625" s="50"/>
      <c r="AD625" s="50"/>
      <c r="AE625" s="50"/>
      <c r="AF625" s="50"/>
    </row>
    <row r="626" spans="29:32" ht="12.75">
      <c r="AC626" s="50"/>
      <c r="AD626" s="50"/>
      <c r="AE626" s="50"/>
      <c r="AF626" s="50"/>
    </row>
    <row r="627" spans="29:32" ht="12.75">
      <c r="AC627" s="50"/>
      <c r="AD627" s="50"/>
      <c r="AE627" s="50"/>
      <c r="AF627" s="50"/>
    </row>
    <row r="628" spans="29:32" ht="12.75">
      <c r="AC628" s="50"/>
      <c r="AD628" s="50"/>
      <c r="AE628" s="50"/>
      <c r="AF628" s="50"/>
    </row>
    <row r="629" spans="29:32" ht="12.75">
      <c r="AC629" s="50"/>
      <c r="AD629" s="50"/>
      <c r="AE629" s="50"/>
      <c r="AF629" s="50"/>
    </row>
    <row r="630" spans="29:32" ht="12.75">
      <c r="AC630" s="50"/>
      <c r="AD630" s="50"/>
      <c r="AE630" s="50"/>
      <c r="AF630" s="50"/>
    </row>
    <row r="631" spans="29:32" ht="12.75">
      <c r="AC631" s="50"/>
      <c r="AD631" s="50"/>
      <c r="AE631" s="50"/>
      <c r="AF631" s="50"/>
    </row>
    <row r="632" spans="29:32" ht="12.75">
      <c r="AC632" s="50"/>
      <c r="AD632" s="50"/>
      <c r="AE632" s="50"/>
      <c r="AF632" s="50"/>
    </row>
    <row r="633" spans="29:32" ht="12.75">
      <c r="AC633" s="50"/>
      <c r="AD633" s="50"/>
      <c r="AE633" s="50"/>
      <c r="AF633" s="50"/>
    </row>
    <row r="634" spans="29:32" ht="12.75">
      <c r="AC634" s="50"/>
      <c r="AD634" s="50"/>
      <c r="AE634" s="50"/>
      <c r="AF634" s="50"/>
    </row>
    <row r="635" spans="29:32" ht="12.75">
      <c r="AC635" s="50"/>
      <c r="AD635" s="50"/>
      <c r="AE635" s="50"/>
      <c r="AF635" s="50"/>
    </row>
    <row r="636" spans="29:32" ht="12.75">
      <c r="AC636" s="50"/>
      <c r="AD636" s="50"/>
      <c r="AE636" s="50"/>
      <c r="AF636" s="50"/>
    </row>
    <row r="637" spans="29:32" ht="12.75">
      <c r="AC637" s="50"/>
      <c r="AD637" s="50"/>
      <c r="AE637" s="50"/>
      <c r="AF637" s="50"/>
    </row>
    <row r="638" spans="29:32" ht="12.75">
      <c r="AC638" s="50"/>
      <c r="AD638" s="50"/>
      <c r="AE638" s="50"/>
      <c r="AF638" s="50"/>
    </row>
    <row r="639" spans="29:32" ht="12.75">
      <c r="AC639" s="50"/>
      <c r="AD639" s="50"/>
      <c r="AE639" s="50"/>
      <c r="AF639" s="50"/>
    </row>
    <row r="640" spans="29:32" ht="12.75">
      <c r="AC640" s="50"/>
      <c r="AD640" s="50"/>
      <c r="AE640" s="50"/>
      <c r="AF640" s="50"/>
    </row>
    <row r="641" spans="29:32" ht="12.75">
      <c r="AC641" s="50"/>
      <c r="AD641" s="50"/>
      <c r="AE641" s="50"/>
      <c r="AF641" s="50"/>
    </row>
    <row r="642" spans="29:32" ht="12.75">
      <c r="AC642" s="50"/>
      <c r="AD642" s="50"/>
      <c r="AE642" s="50"/>
      <c r="AF642" s="50"/>
    </row>
    <row r="643" spans="29:32" ht="12.75">
      <c r="AC643" s="50"/>
      <c r="AD643" s="50"/>
      <c r="AE643" s="50"/>
      <c r="AF643" s="50"/>
    </row>
    <row r="644" spans="29:32" ht="12.75">
      <c r="AC644" s="50"/>
      <c r="AD644" s="50"/>
      <c r="AE644" s="50"/>
      <c r="AF644" s="50"/>
    </row>
    <row r="645" spans="29:32" ht="12.75">
      <c r="AC645" s="50"/>
      <c r="AD645" s="50"/>
      <c r="AE645" s="50"/>
      <c r="AF645" s="50"/>
    </row>
    <row r="646" spans="29:32" ht="12.75">
      <c r="AC646" s="50"/>
      <c r="AD646" s="50"/>
      <c r="AE646" s="50"/>
      <c r="AF646" s="50"/>
    </row>
    <row r="647" spans="29:32" ht="12.75">
      <c r="AC647" s="50"/>
      <c r="AD647" s="50"/>
      <c r="AE647" s="50"/>
      <c r="AF647" s="50"/>
    </row>
    <row r="648" spans="29:32" ht="12.75">
      <c r="AC648" s="50"/>
      <c r="AD648" s="50"/>
      <c r="AE648" s="50"/>
      <c r="AF648" s="50"/>
    </row>
    <row r="649" spans="29:32" ht="12.75">
      <c r="AC649" s="50"/>
      <c r="AD649" s="50"/>
      <c r="AE649" s="50"/>
      <c r="AF649" s="50"/>
    </row>
  </sheetData>
  <sheetProtection/>
  <mergeCells count="7">
    <mergeCell ref="B1:E1"/>
    <mergeCell ref="G1:J1"/>
    <mergeCell ref="AH1:AL1"/>
    <mergeCell ref="L1:P1"/>
    <mergeCell ref="W1:AA1"/>
    <mergeCell ref="R1:U1"/>
    <mergeCell ref="AC1:AF1"/>
  </mergeCells>
  <conditionalFormatting sqref="R119:U164">
    <cfRule type="expression" priority="2" dxfId="0" stopIfTrue="1">
      <formula>R120=""</formula>
    </cfRule>
  </conditionalFormatting>
  <conditionalFormatting sqref="AC119:AF649">
    <cfRule type="expression" priority="3" dxfId="1" stopIfTrue="1">
      <formula>AC120=""</formula>
    </cfRule>
  </conditionalFormatting>
  <conditionalFormatting sqref="R165:U175">
    <cfRule type="expression" priority="1" dxfId="0" stopIfTrue="1">
      <formula>R166=""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">
      <pane ySplit="1" topLeftCell="A149" activePane="bottomLeft" state="frozen"/>
      <selection pane="topLeft" activeCell="L2243" sqref="L2243:O2243"/>
      <selection pane="bottomLeft" activeCell="A173" sqref="A173"/>
    </sheetView>
  </sheetViews>
  <sheetFormatPr defaultColWidth="9.140625" defaultRowHeight="12.75"/>
  <cols>
    <col min="1" max="1" width="11.8515625" style="0" customWidth="1"/>
    <col min="2" max="2" width="11.57421875" style="0" customWidth="1"/>
    <col min="3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72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+xform!AA6</f>
        <v>0.02315154408173355</v>
      </c>
      <c r="C3" s="5">
        <f>+xform!P6</f>
        <v>0.010001024099947237</v>
      </c>
      <c r="D3" s="3">
        <f aca="true" t="shared" si="0" ref="D3:D34">+D2*(1+B3)</f>
        <v>102315.15440817336</v>
      </c>
      <c r="E3" s="3">
        <f aca="true" t="shared" si="1" ref="E3:E34">+E2*(1+C3)</f>
        <v>101000.10240999472</v>
      </c>
      <c r="F3" s="3">
        <f aca="true" t="shared" si="2" ref="F3:F34">+D3-D2</f>
        <v>2315.154408173359</v>
      </c>
      <c r="G3" s="3">
        <f aca="true" t="shared" si="3" ref="G3:G34">+E3-E2</f>
        <v>1000.1024099947244</v>
      </c>
      <c r="H3" s="5">
        <f aca="true" t="shared" si="4" ref="H3:H34">+(D3/D$2-1)-(E3/E$2-1)</f>
        <v>0.01315051998178629</v>
      </c>
    </row>
    <row r="4" spans="1:8" ht="12.75">
      <c r="A4" s="2">
        <f>+xform!A7</f>
        <v>38289</v>
      </c>
      <c r="B4" s="5">
        <f>+xform!AA7</f>
        <v>0.005220661357291543</v>
      </c>
      <c r="C4" s="5">
        <f>+xform!P7</f>
        <v>-0.00011751803145706964</v>
      </c>
      <c r="D4" s="3">
        <f t="shared" si="0"/>
        <v>102849.30718105743</v>
      </c>
      <c r="E4" s="3">
        <f t="shared" si="1"/>
        <v>100988.23307678253</v>
      </c>
      <c r="F4" s="3">
        <f t="shared" si="2"/>
        <v>534.1527728840738</v>
      </c>
      <c r="G4" s="3">
        <f t="shared" si="3"/>
        <v>-11.869333212191123</v>
      </c>
      <c r="H4" s="5">
        <f t="shared" si="4"/>
        <v>0.018610741042748957</v>
      </c>
    </row>
    <row r="5" spans="1:8" ht="12.75">
      <c r="A5" s="2">
        <f>+xform!A8</f>
        <v>38321</v>
      </c>
      <c r="B5" s="5">
        <f>+xform!AA8</f>
        <v>0.02714091730635526</v>
      </c>
      <c r="C5" s="5">
        <f>+xform!P8</f>
        <v>0.020262754335360022</v>
      </c>
      <c r="D5" s="3">
        <f t="shared" si="0"/>
        <v>105640.73172227445</v>
      </c>
      <c r="E5" s="3">
        <f t="shared" si="1"/>
        <v>103034.53283437945</v>
      </c>
      <c r="F5" s="3">
        <f t="shared" si="2"/>
        <v>2791.424541217013</v>
      </c>
      <c r="G5" s="3">
        <f t="shared" si="3"/>
        <v>2046.2997575969202</v>
      </c>
      <c r="H5" s="5">
        <f t="shared" si="4"/>
        <v>0.02606198887894995</v>
      </c>
    </row>
    <row r="6" spans="1:8" ht="12.75">
      <c r="A6" s="2">
        <f>+xform!A9</f>
        <v>38351</v>
      </c>
      <c r="B6" s="5">
        <f>+xform!AA9</f>
        <v>0.011430603124416391</v>
      </c>
      <c r="C6" s="5">
        <f>+xform!P9</f>
        <v>0.013072926271717633</v>
      </c>
      <c r="D6" s="3">
        <f t="shared" si="0"/>
        <v>106848.26900036471</v>
      </c>
      <c r="E6" s="3">
        <f t="shared" si="1"/>
        <v>104381.49568556418</v>
      </c>
      <c r="F6" s="3">
        <f t="shared" si="2"/>
        <v>1207.537278090269</v>
      </c>
      <c r="G6" s="3">
        <f t="shared" si="3"/>
        <v>1346.9628511847259</v>
      </c>
      <c r="H6" s="5">
        <f t="shared" si="4"/>
        <v>0.02466773314800519</v>
      </c>
    </row>
    <row r="7" spans="1:8" ht="12.75">
      <c r="A7" s="2">
        <f>+xform!A10</f>
        <v>38383</v>
      </c>
      <c r="B7" s="5">
        <f>+xform!AA10</f>
        <v>0.024837936374411777</v>
      </c>
      <c r="C7" s="5">
        <f>+xform!P10</f>
        <v>0.02530784876577219</v>
      </c>
      <c r="D7" s="3">
        <f t="shared" si="0"/>
        <v>109502.15950751181</v>
      </c>
      <c r="E7" s="3">
        <f t="shared" si="1"/>
        <v>107023.16679231953</v>
      </c>
      <c r="F7" s="3">
        <f t="shared" si="2"/>
        <v>2653.8905071470945</v>
      </c>
      <c r="G7" s="3">
        <f t="shared" si="3"/>
        <v>2641.671106755355</v>
      </c>
      <c r="H7" s="5">
        <f t="shared" si="4"/>
        <v>0.02478992715192274</v>
      </c>
    </row>
    <row r="8" spans="1:8" ht="12.75">
      <c r="A8" s="2">
        <f>+xform!A11</f>
        <v>38411</v>
      </c>
      <c r="B8" s="5">
        <f>+xform!AA11</f>
        <v>0.010767962834291267</v>
      </c>
      <c r="C8" s="5">
        <f>+xform!P11</f>
        <v>0.013659617594386896</v>
      </c>
      <c r="D8" s="3">
        <f t="shared" si="0"/>
        <v>110681.27469136335</v>
      </c>
      <c r="E8" s="3">
        <f t="shared" si="1"/>
        <v>108485.0623244429</v>
      </c>
      <c r="F8" s="3">
        <f t="shared" si="2"/>
        <v>1179.1151838515361</v>
      </c>
      <c r="G8" s="3">
        <f t="shared" si="3"/>
        <v>1461.8955321233661</v>
      </c>
      <c r="H8" s="5">
        <f t="shared" si="4"/>
        <v>0.02196212366920447</v>
      </c>
    </row>
    <row r="9" spans="1:8" ht="12.75">
      <c r="A9" s="2">
        <f>+xform!A12</f>
        <v>38442</v>
      </c>
      <c r="B9" s="5">
        <f>+xform!AA12</f>
        <v>0.006222123427049463</v>
      </c>
      <c r="C9" s="5">
        <f>+xform!P12</f>
        <v>0.002282500708626395</v>
      </c>
      <c r="D9" s="3">
        <f t="shared" si="0"/>
        <v>111369.94724355618</v>
      </c>
      <c r="E9" s="3">
        <f t="shared" si="1"/>
        <v>108732.67955607382</v>
      </c>
      <c r="F9" s="3">
        <f t="shared" si="2"/>
        <v>688.6725521928311</v>
      </c>
      <c r="G9" s="3">
        <f t="shared" si="3"/>
        <v>247.61723163092392</v>
      </c>
      <c r="H9" s="5">
        <f t="shared" si="4"/>
        <v>0.026372676874823586</v>
      </c>
    </row>
    <row r="10" spans="1:8" ht="12.75">
      <c r="A10" s="2">
        <f>+xform!A13</f>
        <v>38471</v>
      </c>
      <c r="B10" s="5">
        <f>+xform!AA13</f>
        <v>-0.0010391555608882533</v>
      </c>
      <c r="C10" s="5">
        <f>+xform!P13</f>
        <v>0.00047100334917314895</v>
      </c>
      <c r="D10" s="3">
        <f t="shared" si="0"/>
        <v>111254.2165435622</v>
      </c>
      <c r="E10" s="3">
        <f t="shared" si="1"/>
        <v>108783.8930123093</v>
      </c>
      <c r="F10" s="3">
        <f t="shared" si="2"/>
        <v>-115.73069999397558</v>
      </c>
      <c r="G10" s="3">
        <f t="shared" si="3"/>
        <v>51.21345623547677</v>
      </c>
      <c r="H10" s="5">
        <f t="shared" si="4"/>
        <v>0.024703235312528937</v>
      </c>
    </row>
    <row r="11" spans="1:8" ht="12.75">
      <c r="A11" s="2">
        <f>+xform!A14</f>
        <v>38503</v>
      </c>
      <c r="B11" s="5">
        <f>+xform!AA14</f>
        <v>0.020356994842227617</v>
      </c>
      <c r="C11" s="5">
        <f>+xform!P14</f>
        <v>0.03291241585480966</v>
      </c>
      <c r="D11" s="3">
        <f t="shared" si="0"/>
        <v>113519.01805591556</v>
      </c>
      <c r="E11" s="3">
        <f t="shared" si="1"/>
        <v>112364.23373743556</v>
      </c>
      <c r="F11" s="3">
        <f t="shared" si="2"/>
        <v>2264.801512353355</v>
      </c>
      <c r="G11" s="3">
        <f t="shared" si="3"/>
        <v>3580.3407251262543</v>
      </c>
      <c r="H11" s="5">
        <f t="shared" si="4"/>
        <v>0.011547843184799955</v>
      </c>
    </row>
    <row r="12" spans="1:8" ht="12.75">
      <c r="A12" s="2">
        <f>+xform!A15</f>
        <v>38533</v>
      </c>
      <c r="B12" s="5">
        <f>+xform!AA15</f>
        <v>0.018097250287582287</v>
      </c>
      <c r="C12" s="5">
        <f>+xform!P15</f>
        <v>0.019168818490159945</v>
      </c>
      <c r="D12" s="3">
        <f t="shared" si="0"/>
        <v>115573.40013807402</v>
      </c>
      <c r="E12" s="3">
        <f t="shared" si="1"/>
        <v>114518.12333873437</v>
      </c>
      <c r="F12" s="3">
        <f t="shared" si="2"/>
        <v>2054.382082158467</v>
      </c>
      <c r="G12" s="3">
        <f t="shared" si="3"/>
        <v>2153.8896012988116</v>
      </c>
      <c r="H12" s="5">
        <f t="shared" si="4"/>
        <v>0.01055276799339655</v>
      </c>
    </row>
    <row r="13" spans="1:8" ht="12.75">
      <c r="A13" s="2">
        <f>+xform!A16</f>
        <v>38562</v>
      </c>
      <c r="B13" s="5">
        <f>+xform!AA16</f>
        <v>0.0022418532675678024</v>
      </c>
      <c r="C13" s="5">
        <f>+xform!P16</f>
        <v>0.014473205554420065</v>
      </c>
      <c r="D13" s="3">
        <f t="shared" si="0"/>
        <v>115832.4987428175</v>
      </c>
      <c r="E13" s="3">
        <f t="shared" si="1"/>
        <v>116175.56767752231</v>
      </c>
      <c r="F13" s="3">
        <f t="shared" si="2"/>
        <v>259.0986047434708</v>
      </c>
      <c r="G13" s="3">
        <f t="shared" si="3"/>
        <v>1657.4443387879437</v>
      </c>
      <c r="H13" s="5">
        <f t="shared" si="4"/>
        <v>-0.0034306893470481548</v>
      </c>
    </row>
    <row r="14" spans="1:8" ht="12.75">
      <c r="A14" s="2">
        <f>+xform!A17</f>
        <v>38595</v>
      </c>
      <c r="B14" s="5">
        <f>+xform!AA17</f>
        <v>-0.002789097989871075</v>
      </c>
      <c r="C14" s="5">
        <f>+xform!P17</f>
        <v>-0.0002468734544178006</v>
      </c>
      <c r="D14" s="3">
        <f t="shared" si="0"/>
        <v>115509.43055341217</v>
      </c>
      <c r="E14" s="3">
        <f t="shared" si="1"/>
        <v>116146.88701381082</v>
      </c>
      <c r="F14" s="3">
        <f t="shared" si="2"/>
        <v>-323.06818940532685</v>
      </c>
      <c r="G14" s="3">
        <f t="shared" si="3"/>
        <v>-28.680663711493253</v>
      </c>
      <c r="H14" s="5">
        <f t="shared" si="4"/>
        <v>-0.0063745646039865544</v>
      </c>
    </row>
    <row r="15" spans="1:8" ht="12.75">
      <c r="A15" s="2">
        <f>+xform!A18</f>
        <v>38625</v>
      </c>
      <c r="B15" s="5">
        <f>+xform!AA18</f>
        <v>0.023213945189118658</v>
      </c>
      <c r="C15" s="5">
        <f>+xform!P18</f>
        <v>0.020678981290104217</v>
      </c>
      <c r="D15" s="3">
        <f t="shared" si="0"/>
        <v>118190.86014310538</v>
      </c>
      <c r="E15" s="3">
        <f t="shared" si="1"/>
        <v>118548.68631727327</v>
      </c>
      <c r="F15" s="3">
        <f t="shared" si="2"/>
        <v>2681.4295896932163</v>
      </c>
      <c r="G15" s="3">
        <f t="shared" si="3"/>
        <v>2401.7993034624524</v>
      </c>
      <c r="H15" s="5">
        <f t="shared" si="4"/>
        <v>-0.0035782617416788565</v>
      </c>
    </row>
    <row r="16" spans="1:8" ht="12.75">
      <c r="A16" s="2">
        <f>+xform!A19</f>
        <v>38656</v>
      </c>
      <c r="B16" s="5">
        <f>+xform!AA19</f>
        <v>-0.011991651278944363</v>
      </c>
      <c r="C16" s="5">
        <f>+xform!P19</f>
        <v>-0.016383726333712885</v>
      </c>
      <c r="D16" s="3">
        <f t="shared" si="0"/>
        <v>116773.55656391077</v>
      </c>
      <c r="E16" s="3">
        <f t="shared" si="1"/>
        <v>116606.41708342989</v>
      </c>
      <c r="F16" s="3">
        <f t="shared" si="2"/>
        <v>-1417.3035791946168</v>
      </c>
      <c r="G16" s="3">
        <f t="shared" si="3"/>
        <v>-1942.2692338433844</v>
      </c>
      <c r="H16" s="5">
        <f t="shared" si="4"/>
        <v>0.0016713948048088234</v>
      </c>
    </row>
    <row r="17" spans="1:8" ht="12.75">
      <c r="A17" s="2">
        <f>+xform!A20</f>
        <v>38686</v>
      </c>
      <c r="B17" s="5">
        <f>+xform!AA20</f>
        <v>0.013645856972054648</v>
      </c>
      <c r="C17" s="5">
        <f>+xform!P20</f>
        <v>0.02320475846943748</v>
      </c>
      <c r="D17" s="3">
        <f t="shared" si="0"/>
        <v>118367.03181490001</v>
      </c>
      <c r="E17" s="3">
        <f t="shared" si="1"/>
        <v>119312.24082783736</v>
      </c>
      <c r="F17" s="3">
        <f t="shared" si="2"/>
        <v>1593.4752509892423</v>
      </c>
      <c r="G17" s="3">
        <f t="shared" si="3"/>
        <v>2705.8237444074766</v>
      </c>
      <c r="H17" s="5">
        <f t="shared" si="4"/>
        <v>-0.009452090129373536</v>
      </c>
    </row>
    <row r="18" spans="1:8" ht="12.75">
      <c r="A18" s="2">
        <f>+xform!A21</f>
        <v>38716</v>
      </c>
      <c r="B18" s="5">
        <f>+xform!AA21</f>
        <v>0.013645142767812753</v>
      </c>
      <c r="C18" s="5">
        <f>+xform!P21</f>
        <v>0.016360357966020055</v>
      </c>
      <c r="D18" s="3">
        <f t="shared" si="0"/>
        <v>119982.16686301657</v>
      </c>
      <c r="E18" s="3">
        <f t="shared" si="1"/>
        <v>121264.23179750878</v>
      </c>
      <c r="F18" s="3">
        <f t="shared" si="2"/>
        <v>1615.1350481165573</v>
      </c>
      <c r="G18" s="3">
        <f t="shared" si="3"/>
        <v>1951.9909696714167</v>
      </c>
      <c r="H18" s="5">
        <f t="shared" si="4"/>
        <v>-0.012820649344922108</v>
      </c>
    </row>
    <row r="19" spans="1:8" ht="12.75">
      <c r="A19" s="2">
        <f>+xform!A22</f>
        <v>38748</v>
      </c>
      <c r="B19" s="5">
        <f>+xform!AA22</f>
        <v>0.00019291980451325544</v>
      </c>
      <c r="C19" s="5">
        <f>+xform!P22</f>
        <v>0.0028523089029964584</v>
      </c>
      <c r="D19" s="3">
        <f t="shared" si="0"/>
        <v>120005.31379919285</v>
      </c>
      <c r="E19" s="3">
        <f t="shared" si="1"/>
        <v>121610.11484547982</v>
      </c>
      <c r="F19" s="3">
        <f t="shared" si="2"/>
        <v>23.146936176286545</v>
      </c>
      <c r="G19" s="3">
        <f t="shared" si="3"/>
        <v>345.883047971045</v>
      </c>
      <c r="H19" s="5">
        <f t="shared" si="4"/>
        <v>-0.016048010462869744</v>
      </c>
    </row>
    <row r="20" spans="1:8" ht="12.75">
      <c r="A20" s="2">
        <f>+xform!A23</f>
        <v>38776</v>
      </c>
      <c r="B20" s="5">
        <f>+xform!AA23</f>
        <v>0.01973866401464981</v>
      </c>
      <c r="C20" s="5">
        <f>+xform!P23</f>
        <v>0.018564464697437458</v>
      </c>
      <c r="D20" s="3">
        <f t="shared" si="0"/>
        <v>122374.05836824773</v>
      </c>
      <c r="E20" s="3">
        <f t="shared" si="1"/>
        <v>123867.74152938004</v>
      </c>
      <c r="F20" s="3">
        <f t="shared" si="2"/>
        <v>2368.7445690548775</v>
      </c>
      <c r="G20" s="3">
        <f t="shared" si="3"/>
        <v>2257.62668390022</v>
      </c>
      <c r="H20" s="5">
        <f t="shared" si="4"/>
        <v>-0.014936831611323198</v>
      </c>
    </row>
    <row r="21" spans="1:8" ht="12.75">
      <c r="A21" s="2">
        <f>+xform!A24</f>
        <v>38807</v>
      </c>
      <c r="B21" s="5">
        <f>+xform!AA24</f>
        <v>0.0014287602723637794</v>
      </c>
      <c r="C21" s="5">
        <f>+xform!P24</f>
        <v>0.0006039791446125261</v>
      </c>
      <c r="D21" s="3">
        <f t="shared" si="0"/>
        <v>122548.9015612122</v>
      </c>
      <c r="E21" s="3">
        <f t="shared" si="1"/>
        <v>123942.55506195406</v>
      </c>
      <c r="F21" s="3">
        <f t="shared" si="2"/>
        <v>174.8431929644721</v>
      </c>
      <c r="G21" s="3">
        <f t="shared" si="3"/>
        <v>74.81353257401497</v>
      </c>
      <c r="H21" s="5">
        <f t="shared" si="4"/>
        <v>-0.013936535007418538</v>
      </c>
    </row>
    <row r="22" spans="1:8" ht="12.75">
      <c r="A22" s="2">
        <f>+xform!A25</f>
        <v>38835</v>
      </c>
      <c r="B22" s="5">
        <f>+xform!AA25</f>
        <v>-0.0165718249216597</v>
      </c>
      <c r="C22" s="5">
        <f>+xform!P25</f>
        <v>-0.010654283579809526</v>
      </c>
      <c r="D22" s="3">
        <f t="shared" si="0"/>
        <v>120518.04262019809</v>
      </c>
      <c r="E22" s="3">
        <f t="shared" si="1"/>
        <v>122622.03593271784</v>
      </c>
      <c r="F22" s="3">
        <f t="shared" si="2"/>
        <v>-2030.858941014114</v>
      </c>
      <c r="G22" s="3">
        <f t="shared" si="3"/>
        <v>-1320.5191292362142</v>
      </c>
      <c r="H22" s="5">
        <f t="shared" si="4"/>
        <v>-0.021039933125197585</v>
      </c>
    </row>
    <row r="23" spans="1:8" ht="12.75">
      <c r="A23" s="2">
        <f>+xform!A26</f>
        <v>38868</v>
      </c>
      <c r="B23" s="5">
        <f>+xform!AA26</f>
        <v>-0.03353258135636455</v>
      </c>
      <c r="C23" s="5">
        <f>+xform!P26</f>
        <v>-0.021094031040563874</v>
      </c>
      <c r="D23" s="3">
        <f t="shared" si="0"/>
        <v>116476.76155112649</v>
      </c>
      <c r="E23" s="3">
        <f t="shared" si="1"/>
        <v>120035.44290049595</v>
      </c>
      <c r="F23" s="3">
        <f t="shared" si="2"/>
        <v>-4041.2810690715996</v>
      </c>
      <c r="G23" s="3">
        <f t="shared" si="3"/>
        <v>-2586.593032221892</v>
      </c>
      <c r="H23" s="5">
        <f t="shared" si="4"/>
        <v>-0.035586813493694525</v>
      </c>
    </row>
    <row r="24" spans="1:8" ht="12.75">
      <c r="A24" s="2">
        <f>+xform!A27</f>
        <v>38898</v>
      </c>
      <c r="B24" s="5">
        <f>+xform!AA27</f>
        <v>0.0015724772565352393</v>
      </c>
      <c r="C24" s="5">
        <f>+xform!P27</f>
        <v>0.0009826986931647408</v>
      </c>
      <c r="D24" s="3">
        <f t="shared" si="0"/>
        <v>116659.91860958052</v>
      </c>
      <c r="E24" s="3">
        <f t="shared" si="1"/>
        <v>120153.40157336772</v>
      </c>
      <c r="F24" s="3">
        <f t="shared" si="2"/>
        <v>183.15705845403136</v>
      </c>
      <c r="G24" s="3">
        <f t="shared" si="3"/>
        <v>117.95867287176952</v>
      </c>
      <c r="H24" s="5">
        <f t="shared" si="4"/>
        <v>-0.03493482963787198</v>
      </c>
    </row>
    <row r="25" spans="1:8" ht="12.75">
      <c r="A25" s="2">
        <f>+xform!A28</f>
        <v>38929</v>
      </c>
      <c r="B25" s="5">
        <f>+xform!AA28</f>
        <v>0.02001738675874553</v>
      </c>
      <c r="C25" s="5">
        <f>+xform!P28</f>
        <v>0.019906702499792085</v>
      </c>
      <c r="D25" s="3">
        <f t="shared" si="0"/>
        <v>118995.14531963225</v>
      </c>
      <c r="E25" s="3">
        <f t="shared" si="1"/>
        <v>122545.2595928268</v>
      </c>
      <c r="F25" s="3">
        <f t="shared" si="2"/>
        <v>2335.2267100517347</v>
      </c>
      <c r="G25" s="3">
        <f t="shared" si="3"/>
        <v>2391.858019459076</v>
      </c>
      <c r="H25" s="5">
        <f t="shared" si="4"/>
        <v>-0.0355011427319456</v>
      </c>
    </row>
    <row r="26" spans="1:8" ht="12.75">
      <c r="A26" s="2">
        <f>+xform!A29</f>
        <v>38960</v>
      </c>
      <c r="B26" s="5">
        <f>+xform!AA29</f>
        <v>0.016399962731657426</v>
      </c>
      <c r="C26" s="5">
        <f>+xform!P29</f>
        <v>0.01872388702093057</v>
      </c>
      <c r="D26" s="3">
        <f t="shared" si="0"/>
        <v>120946.66126812238</v>
      </c>
      <c r="E26" s="3">
        <f t="shared" si="1"/>
        <v>124839.78318839349</v>
      </c>
      <c r="F26" s="3">
        <f t="shared" si="2"/>
        <v>1951.5159484901233</v>
      </c>
      <c r="G26" s="3">
        <f t="shared" si="3"/>
        <v>2294.5235955666867</v>
      </c>
      <c r="H26" s="5">
        <f t="shared" si="4"/>
        <v>-0.03893121920271114</v>
      </c>
    </row>
    <row r="27" spans="1:8" ht="12.75">
      <c r="A27" s="2">
        <f>+xform!A30</f>
        <v>38989</v>
      </c>
      <c r="B27" s="5">
        <f>+xform!AA30</f>
        <v>0.019677296017124375</v>
      </c>
      <c r="C27" s="5">
        <f>+xform!P30</f>
        <v>0.017622956073751885</v>
      </c>
      <c r="D27" s="3">
        <f t="shared" si="0"/>
        <v>123326.56452417809</v>
      </c>
      <c r="E27" s="3">
        <f t="shared" si="1"/>
        <v>127039.82920377926</v>
      </c>
      <c r="F27" s="3">
        <f t="shared" si="2"/>
        <v>2379.90325605571</v>
      </c>
      <c r="G27" s="3">
        <f t="shared" si="3"/>
        <v>2200.046015385771</v>
      </c>
      <c r="H27" s="5">
        <f t="shared" si="4"/>
        <v>-0.03713264679601158</v>
      </c>
    </row>
    <row r="28" spans="1:8" ht="12.75">
      <c r="A28" s="2">
        <f>+xform!A31</f>
        <v>39021</v>
      </c>
      <c r="B28" s="5">
        <f>+xform!AA31</f>
        <v>0.013665352057728241</v>
      </c>
      <c r="C28" s="5">
        <f>+xform!P31</f>
        <v>0.018143399025991158</v>
      </c>
      <c r="D28" s="3">
        <f t="shared" si="0"/>
        <v>125011.86544647113</v>
      </c>
      <c r="E28" s="3">
        <f t="shared" si="1"/>
        <v>129344.76351721719</v>
      </c>
      <c r="F28" s="3">
        <f t="shared" si="2"/>
        <v>1685.3009222930414</v>
      </c>
      <c r="G28" s="3">
        <f t="shared" si="3"/>
        <v>2304.9343134379305</v>
      </c>
      <c r="H28" s="5">
        <f t="shared" si="4"/>
        <v>-0.043328980707460385</v>
      </c>
    </row>
    <row r="29" spans="1:8" ht="12.75">
      <c r="A29" s="2">
        <f>+xform!A32</f>
        <v>39051</v>
      </c>
      <c r="B29" s="5">
        <f>+xform!AA32</f>
        <v>0.0055128801996445955</v>
      </c>
      <c r="C29" s="5">
        <f>+xform!P32</f>
        <v>0.0012972780691180685</v>
      </c>
      <c r="D29" s="3">
        <f t="shared" si="0"/>
        <v>125701.04088421163</v>
      </c>
      <c r="E29" s="3">
        <f t="shared" si="1"/>
        <v>129512.55964228333</v>
      </c>
      <c r="F29" s="3">
        <f t="shared" si="2"/>
        <v>689.1754377405014</v>
      </c>
      <c r="G29" s="3">
        <f t="shared" si="3"/>
        <v>167.7961250661465</v>
      </c>
      <c r="H29" s="5">
        <f t="shared" si="4"/>
        <v>-0.03811518758071708</v>
      </c>
    </row>
    <row r="30" spans="1:8" ht="12.75">
      <c r="A30" s="2">
        <f>+xform!A33</f>
        <v>39080</v>
      </c>
      <c r="B30" s="5">
        <f>+xform!AA33</f>
        <v>0.018076859429954642</v>
      </c>
      <c r="C30" s="5">
        <f>+xform!P33</f>
        <v>0.01788683937111015</v>
      </c>
      <c r="D30" s="3">
        <f t="shared" si="0"/>
        <v>127973.32093047451</v>
      </c>
      <c r="E30" s="3">
        <f t="shared" si="1"/>
        <v>131829.1299931462</v>
      </c>
      <c r="F30" s="3">
        <f t="shared" si="2"/>
        <v>2272.28004626288</v>
      </c>
      <c r="G30" s="3">
        <f t="shared" si="3"/>
        <v>2316.570350862865</v>
      </c>
      <c r="H30" s="5">
        <f t="shared" si="4"/>
        <v>-0.03855809062671689</v>
      </c>
    </row>
    <row r="31" spans="1:8" ht="12.75">
      <c r="A31" s="2">
        <f>+xform!A34</f>
        <v>39113</v>
      </c>
      <c r="B31" s="5">
        <f>+xform!AA34</f>
        <v>0.013307467558167644</v>
      </c>
      <c r="C31" s="5">
        <f>+xform!P34</f>
        <v>0.014893853994086735</v>
      </c>
      <c r="D31" s="3">
        <f t="shared" si="0"/>
        <v>129676.32174706778</v>
      </c>
      <c r="E31" s="3">
        <f t="shared" si="1"/>
        <v>133792.57380743162</v>
      </c>
      <c r="F31" s="3">
        <f t="shared" si="2"/>
        <v>1703.0008165932668</v>
      </c>
      <c r="G31" s="3">
        <f t="shared" si="3"/>
        <v>1963.4438142854196</v>
      </c>
      <c r="H31" s="5">
        <f t="shared" si="4"/>
        <v>-0.04116252060363834</v>
      </c>
    </row>
    <row r="32" spans="1:8" ht="12.75">
      <c r="A32" s="2">
        <f>+xform!A35</f>
        <v>39141</v>
      </c>
      <c r="B32" s="5">
        <f>+xform!AA35</f>
        <v>-0.0036616278147901422</v>
      </c>
      <c r="C32" s="5">
        <f>+xform!P35</f>
        <v>-0.00911810467099769</v>
      </c>
      <c r="D32" s="3">
        <f t="shared" si="0"/>
        <v>129201.49532043903</v>
      </c>
      <c r="E32" s="3">
        <f t="shared" si="1"/>
        <v>132572.63911525326</v>
      </c>
      <c r="F32" s="3">
        <f t="shared" si="2"/>
        <v>-474.82642662874423</v>
      </c>
      <c r="G32" s="3">
        <f t="shared" si="3"/>
        <v>-1219.934692178358</v>
      </c>
      <c r="H32" s="5">
        <f t="shared" si="4"/>
        <v>-0.03371143794814224</v>
      </c>
    </row>
    <row r="33" spans="1:8" ht="12.75">
      <c r="A33" s="2">
        <f>+xform!A36</f>
        <v>39171</v>
      </c>
      <c r="B33" s="5">
        <f>+xform!AA36</f>
        <v>0.0058489581039261685</v>
      </c>
      <c r="C33" s="5">
        <f>+xform!P36</f>
        <v>0.007242746037841563</v>
      </c>
      <c r="D33" s="3">
        <f t="shared" si="0"/>
        <v>129957.1894535329</v>
      </c>
      <c r="E33" s="3">
        <f t="shared" si="1"/>
        <v>133532.82907193145</v>
      </c>
      <c r="F33" s="3">
        <f t="shared" si="2"/>
        <v>755.6941330938716</v>
      </c>
      <c r="G33" s="3">
        <f t="shared" si="3"/>
        <v>960.189956678194</v>
      </c>
      <c r="H33" s="5">
        <f t="shared" si="4"/>
        <v>-0.03575639618398552</v>
      </c>
    </row>
    <row r="34" spans="1:8" ht="12.75">
      <c r="A34" s="2">
        <f>+xform!A37</f>
        <v>39202</v>
      </c>
      <c r="B34" s="5">
        <f>+xform!AA37</f>
        <v>0.011142856054025768</v>
      </c>
      <c r="C34" s="5">
        <f>+xform!P37</f>
        <v>0.017356445712525224</v>
      </c>
      <c r="D34" s="3">
        <f t="shared" si="0"/>
        <v>131405.2837087994</v>
      </c>
      <c r="E34" s="3">
        <f t="shared" si="1"/>
        <v>135850.48437055835</v>
      </c>
      <c r="F34" s="3">
        <f t="shared" si="2"/>
        <v>1448.0942552664928</v>
      </c>
      <c r="G34" s="3">
        <f t="shared" si="3"/>
        <v>2317.6552986268944</v>
      </c>
      <c r="H34" s="5">
        <f t="shared" si="4"/>
        <v>-0.04445200661758952</v>
      </c>
    </row>
    <row r="35" spans="1:8" ht="12.75">
      <c r="A35" s="2">
        <f>+xform!A38</f>
        <v>39233</v>
      </c>
      <c r="B35" s="5">
        <f>+xform!AA38</f>
        <v>0.023170331404725096</v>
      </c>
      <c r="C35" s="5">
        <f>+xform!P38</f>
        <v>0.02059953794795809</v>
      </c>
      <c r="D35" s="3">
        <f aca="true" t="shared" si="5" ref="D35:D66">+D34*(1+B35)</f>
        <v>134449.9876806642</v>
      </c>
      <c r="E35" s="3">
        <f aca="true" t="shared" si="6" ref="E35:E66">+E34*(1+C35)</f>
        <v>138648.94157859814</v>
      </c>
      <c r="F35" s="3">
        <f aca="true" t="shared" si="7" ref="F35:F66">+D35-D34</f>
        <v>3044.703971864801</v>
      </c>
      <c r="G35" s="3">
        <f aca="true" t="shared" si="8" ref="G35:G66">+E35-E34</f>
        <v>2798.457208039792</v>
      </c>
      <c r="H35" s="5">
        <f aca="true" t="shared" si="9" ref="H35:H66">+(D35/D$2-1)-(E35/E$2-1)</f>
        <v>-0.041989538979339436</v>
      </c>
    </row>
    <row r="36" spans="1:8" ht="12.75">
      <c r="A36" s="2">
        <f>+xform!A39</f>
        <v>39262</v>
      </c>
      <c r="B36" s="5">
        <f>+xform!AA39</f>
        <v>-0.01002557661118038</v>
      </c>
      <c r="C36" s="5">
        <f>+xform!P39</f>
        <v>-0.008525136460324139</v>
      </c>
      <c r="D36" s="3">
        <f t="shared" si="5"/>
        <v>133102.04902879943</v>
      </c>
      <c r="E36" s="3">
        <f t="shared" si="6"/>
        <v>137466.9404315611</v>
      </c>
      <c r="F36" s="3">
        <f t="shared" si="7"/>
        <v>-1347.9386518647661</v>
      </c>
      <c r="G36" s="3">
        <f t="shared" si="8"/>
        <v>-1182.0011470370519</v>
      </c>
      <c r="H36" s="5">
        <f t="shared" si="9"/>
        <v>-0.043648914027616614</v>
      </c>
    </row>
    <row r="37" spans="1:8" ht="12.75">
      <c r="A37" s="2">
        <f>+xform!A40</f>
        <v>39294</v>
      </c>
      <c r="B37" s="5">
        <f>+xform!AA40</f>
        <v>-0.018237521073880453</v>
      </c>
      <c r="C37" s="5">
        <f>+xform!P40</f>
        <v>-0.008363374813721174</v>
      </c>
      <c r="D37" s="3">
        <f t="shared" si="5"/>
        <v>130674.59760466004</v>
      </c>
      <c r="E37" s="3">
        <f t="shared" si="6"/>
        <v>136317.25288423646</v>
      </c>
      <c r="F37" s="3">
        <f t="shared" si="7"/>
        <v>-2427.4514241393917</v>
      </c>
      <c r="G37" s="3">
        <f t="shared" si="8"/>
        <v>-1149.6875473246328</v>
      </c>
      <c r="H37" s="5">
        <f t="shared" si="9"/>
        <v>-0.05642655279576414</v>
      </c>
    </row>
    <row r="38" spans="1:8" ht="12.75">
      <c r="A38" s="2">
        <f>+xform!A41</f>
        <v>39325</v>
      </c>
      <c r="B38" s="5">
        <f>+xform!AA41</f>
        <v>0.008651551587907126</v>
      </c>
      <c r="C38" s="5">
        <f>+xform!P41</f>
        <v>0.0127423657754414</v>
      </c>
      <c r="D38" s="3">
        <f t="shared" si="5"/>
        <v>131805.13562706576</v>
      </c>
      <c r="E38" s="3">
        <f t="shared" si="6"/>
        <v>138054.25718199072</v>
      </c>
      <c r="F38" s="3">
        <f t="shared" si="7"/>
        <v>1130.5380224057153</v>
      </c>
      <c r="G38" s="3">
        <f t="shared" si="8"/>
        <v>1737.0042977542616</v>
      </c>
      <c r="H38" s="5">
        <f t="shared" si="9"/>
        <v>-0.062491215549249635</v>
      </c>
    </row>
    <row r="39" spans="1:8" ht="12.75">
      <c r="A39" s="2">
        <f>+xform!A42</f>
        <v>39353</v>
      </c>
      <c r="B39" s="5">
        <f>+xform!AA42</f>
        <v>0.0005331471786628936</v>
      </c>
      <c r="C39" s="5">
        <f>+xform!P42</f>
        <v>0.0025511177217630247</v>
      </c>
      <c r="D39" s="3">
        <f t="shared" si="5"/>
        <v>131875.4071632586</v>
      </c>
      <c r="E39" s="3">
        <f t="shared" si="6"/>
        <v>138406.44984405252</v>
      </c>
      <c r="F39" s="3">
        <f t="shared" si="7"/>
        <v>70.27153619285673</v>
      </c>
      <c r="G39" s="3">
        <f t="shared" si="8"/>
        <v>352.1926620618033</v>
      </c>
      <c r="H39" s="5">
        <f t="shared" si="9"/>
        <v>-0.06531042680793919</v>
      </c>
    </row>
    <row r="40" spans="1:8" ht="12.75">
      <c r="A40" s="2">
        <f>+xform!A43</f>
        <v>39386</v>
      </c>
      <c r="B40" s="5">
        <f>+xform!AA43</f>
        <v>0.0041708058944739945</v>
      </c>
      <c r="C40" s="5">
        <f>+xform!P43</f>
        <v>0.0139957971089536</v>
      </c>
      <c r="D40" s="3">
        <f t="shared" si="5"/>
        <v>132425.4338887913</v>
      </c>
      <c r="E40" s="3">
        <f t="shared" si="6"/>
        <v>140343.55843464044</v>
      </c>
      <c r="F40" s="3">
        <f t="shared" si="7"/>
        <v>550.0267255326908</v>
      </c>
      <c r="G40" s="3">
        <f t="shared" si="8"/>
        <v>1937.1085905879154</v>
      </c>
      <c r="H40" s="5">
        <f t="shared" si="9"/>
        <v>-0.07918124545849126</v>
      </c>
    </row>
    <row r="41" spans="1:8" ht="12.75">
      <c r="A41" s="2">
        <f>+xform!A44</f>
        <v>39416</v>
      </c>
      <c r="B41" s="5">
        <f>+xform!AA44</f>
        <v>-0.01238327308994375</v>
      </c>
      <c r="C41" s="5">
        <f>+xform!P44</f>
        <v>-0.012595292353762711</v>
      </c>
      <c r="D41" s="3">
        <f t="shared" si="5"/>
        <v>130785.5735768921</v>
      </c>
      <c r="E41" s="3">
        <f t="shared" si="6"/>
        <v>138575.89028618878</v>
      </c>
      <c r="F41" s="3">
        <f t="shared" si="7"/>
        <v>-1639.8603118992032</v>
      </c>
      <c r="G41" s="3">
        <f t="shared" si="8"/>
        <v>-1767.6681484516594</v>
      </c>
      <c r="H41" s="5">
        <f t="shared" si="9"/>
        <v>-0.07790316709296663</v>
      </c>
    </row>
    <row r="42" spans="1:8" ht="12.75">
      <c r="A42" s="2">
        <f>+xform!A45</f>
        <v>39444</v>
      </c>
      <c r="B42" s="5">
        <f>+xform!AA45</f>
        <v>-0.00429250681103668</v>
      </c>
      <c r="C42" s="5">
        <f>+xform!P45</f>
        <v>-0.005263042502881965</v>
      </c>
      <c r="D42" s="3">
        <f t="shared" si="5"/>
        <v>130224.17561152796</v>
      </c>
      <c r="E42" s="3">
        <f t="shared" si="6"/>
        <v>137846.55948573785</v>
      </c>
      <c r="F42" s="3">
        <f t="shared" si="7"/>
        <v>-561.3979653641436</v>
      </c>
      <c r="G42" s="3">
        <f t="shared" si="8"/>
        <v>-729.3308004509308</v>
      </c>
      <c r="H42" s="5">
        <f t="shared" si="9"/>
        <v>-0.07622383874209904</v>
      </c>
    </row>
    <row r="43" spans="1:8" ht="12.75">
      <c r="A43" s="2">
        <f>+xform!A46</f>
        <v>39477</v>
      </c>
      <c r="B43" s="5">
        <f>+xform!AA46</f>
        <v>-0.035567212175624405</v>
      </c>
      <c r="C43" s="5">
        <f>+xform!P46</f>
        <v>-0.043693121749033635</v>
      </c>
      <c r="D43" s="3">
        <f t="shared" si="5"/>
        <v>125592.46472715697</v>
      </c>
      <c r="E43" s="3">
        <f t="shared" si="6"/>
        <v>131823.61297944208</v>
      </c>
      <c r="F43" s="3">
        <f t="shared" si="7"/>
        <v>-4631.710884370987</v>
      </c>
      <c r="G43" s="3">
        <f t="shared" si="8"/>
        <v>-6022.946506295761</v>
      </c>
      <c r="H43" s="5">
        <f t="shared" si="9"/>
        <v>-0.062311482522851236</v>
      </c>
    </row>
    <row r="44" spans="1:8" ht="12.75">
      <c r="A44" s="2">
        <f>+xform!A47</f>
        <v>39507</v>
      </c>
      <c r="B44" s="5">
        <f>+xform!AA47</f>
        <v>0.013250883392226243</v>
      </c>
      <c r="C44" s="5">
        <f>+xform!P47</f>
        <v>0.001953179036024222</v>
      </c>
      <c r="D44" s="3">
        <f t="shared" si="5"/>
        <v>127256.67583219882</v>
      </c>
      <c r="E44" s="3">
        <f t="shared" si="6"/>
        <v>132081.08809676653</v>
      </c>
      <c r="F44" s="3">
        <f t="shared" si="7"/>
        <v>1664.2111050418462</v>
      </c>
      <c r="G44" s="3">
        <f t="shared" si="8"/>
        <v>257.475117324444</v>
      </c>
      <c r="H44" s="5">
        <f t="shared" si="9"/>
        <v>-0.04824412264567712</v>
      </c>
    </row>
    <row r="45" spans="1:8" ht="12.75">
      <c r="A45" s="2">
        <f>+xform!A48</f>
        <v>39538</v>
      </c>
      <c r="B45" s="5">
        <f>+xform!AA48</f>
        <v>-0.012418795917124956</v>
      </c>
      <c r="C45" s="5">
        <f>+xform!P48</f>
        <v>-0.032016837865487806</v>
      </c>
      <c r="D45" s="3">
        <f t="shared" si="5"/>
        <v>125676.30114594701</v>
      </c>
      <c r="E45" s="3">
        <f t="shared" si="6"/>
        <v>127852.26931407514</v>
      </c>
      <c r="F45" s="3">
        <f t="shared" si="7"/>
        <v>-1580.374686251802</v>
      </c>
      <c r="G45" s="3">
        <f t="shared" si="8"/>
        <v>-4228.818782691393</v>
      </c>
      <c r="H45" s="5">
        <f t="shared" si="9"/>
        <v>-0.021759681681281284</v>
      </c>
    </row>
    <row r="46" spans="1:8" ht="12.75">
      <c r="A46" s="2">
        <f>+xform!A49</f>
        <v>39568</v>
      </c>
      <c r="B46" s="5">
        <f>+xform!AA49</f>
        <v>0.005970808039519754</v>
      </c>
      <c r="C46" s="5">
        <f>+xform!P49</f>
        <v>0.02971432243332043</v>
      </c>
      <c r="D46" s="3">
        <f t="shared" si="5"/>
        <v>126426.69021520634</v>
      </c>
      <c r="E46" s="3">
        <f t="shared" si="6"/>
        <v>131651.3128683053</v>
      </c>
      <c r="F46" s="3">
        <f t="shared" si="7"/>
        <v>750.3890692593268</v>
      </c>
      <c r="G46" s="3">
        <f t="shared" si="8"/>
        <v>3799.043554230171</v>
      </c>
      <c r="H46" s="5">
        <f t="shared" si="9"/>
        <v>-0.05224622653098976</v>
      </c>
    </row>
    <row r="47" spans="1:8" ht="12.75">
      <c r="A47" s="2">
        <f>+xform!A50</f>
        <v>39598</v>
      </c>
      <c r="B47" s="5">
        <f>+xform!AA50</f>
        <v>-0.007422120770520593</v>
      </c>
      <c r="C47" s="5">
        <f>+xform!P50</f>
        <v>0.009377090459143245</v>
      </c>
      <c r="D47" s="3">
        <f t="shared" si="5"/>
        <v>125488.33605181189</v>
      </c>
      <c r="E47" s="3">
        <f t="shared" si="6"/>
        <v>132885.81913813637</v>
      </c>
      <c r="F47" s="3">
        <f t="shared" si="7"/>
        <v>-938.3541633944551</v>
      </c>
      <c r="G47" s="3">
        <f t="shared" si="8"/>
        <v>1234.5062698310649</v>
      </c>
      <c r="H47" s="5">
        <f t="shared" si="9"/>
        <v>-0.07397483086324486</v>
      </c>
    </row>
    <row r="48" spans="1:8" ht="12.75">
      <c r="A48" s="2">
        <f>+xform!A51</f>
        <v>39629</v>
      </c>
      <c r="B48" s="5">
        <f>+xform!AA51</f>
        <v>-0.02792285349898707</v>
      </c>
      <c r="C48" s="5">
        <f>+xform!P51</f>
        <v>-0.047420705672318486</v>
      </c>
      <c r="D48" s="3">
        <f t="shared" si="5"/>
        <v>121984.34362840549</v>
      </c>
      <c r="E48" s="3">
        <f t="shared" si="6"/>
        <v>126584.27982076186</v>
      </c>
      <c r="F48" s="3">
        <f t="shared" si="7"/>
        <v>-3503.9924234063947</v>
      </c>
      <c r="G48" s="3">
        <f t="shared" si="8"/>
        <v>-6301.539317374511</v>
      </c>
      <c r="H48" s="5">
        <f t="shared" si="9"/>
        <v>-0.045999361923563686</v>
      </c>
    </row>
    <row r="49" spans="1:8" ht="12.75">
      <c r="A49" s="2">
        <f>+xform!A52</f>
        <v>39660</v>
      </c>
      <c r="B49" s="5">
        <f>+xform!AA52</f>
        <v>0.01569547176619146</v>
      </c>
      <c r="C49" s="5">
        <f>+xform!P52</f>
        <v>0.003293019884940174</v>
      </c>
      <c r="D49" s="3">
        <f t="shared" si="5"/>
        <v>123898.94544974253</v>
      </c>
      <c r="E49" s="3">
        <f t="shared" si="6"/>
        <v>127001.12437133245</v>
      </c>
      <c r="F49" s="3">
        <f t="shared" si="7"/>
        <v>1914.6018213370407</v>
      </c>
      <c r="G49" s="3">
        <f t="shared" si="8"/>
        <v>416.8445505705895</v>
      </c>
      <c r="H49" s="5">
        <f t="shared" si="9"/>
        <v>-0.031021789215899043</v>
      </c>
    </row>
    <row r="50" spans="1:8" ht="12.75">
      <c r="A50" s="2">
        <f>+xform!A53</f>
        <v>39689</v>
      </c>
      <c r="B50" s="5">
        <f>+xform!AA53</f>
        <v>0.01896734541783804</v>
      </c>
      <c r="C50" s="5">
        <f>+xform!P53</f>
        <v>0.03414252540583122</v>
      </c>
      <c r="D50" s="3">
        <f t="shared" si="5"/>
        <v>126248.97954499368</v>
      </c>
      <c r="E50" s="3">
        <f t="shared" si="6"/>
        <v>131337.26348674978</v>
      </c>
      <c r="F50" s="3">
        <f t="shared" si="7"/>
        <v>2350.034095251147</v>
      </c>
      <c r="G50" s="3">
        <f t="shared" si="8"/>
        <v>4336.1391154173325</v>
      </c>
      <c r="H50" s="5">
        <f t="shared" si="9"/>
        <v>-0.05088283941756111</v>
      </c>
    </row>
    <row r="51" spans="1:8" ht="12.75">
      <c r="A51" s="2">
        <f>+xform!A54</f>
        <v>39721</v>
      </c>
      <c r="B51" s="5">
        <f>+xform!AA54</f>
        <v>0.012492302278525491</v>
      </c>
      <c r="C51" s="5">
        <f>+xform!P54</f>
        <v>-0.02484497139782425</v>
      </c>
      <c r="D51" s="3">
        <f t="shared" si="5"/>
        <v>127826.11995982513</v>
      </c>
      <c r="E51" s="3">
        <f t="shared" si="6"/>
        <v>128074.19293195297</v>
      </c>
      <c r="F51" s="3">
        <f t="shared" si="7"/>
        <v>1577.1404148314468</v>
      </c>
      <c r="G51" s="3">
        <f t="shared" si="8"/>
        <v>-3263.07055479681</v>
      </c>
      <c r="H51" s="5">
        <f t="shared" si="9"/>
        <v>-0.0024807297212783297</v>
      </c>
    </row>
    <row r="52" spans="1:8" ht="12.75">
      <c r="A52" s="2">
        <f>+xform!A55</f>
        <v>39752</v>
      </c>
      <c r="B52" s="5">
        <f>+xform!AA55</f>
        <v>0.0018104607190834402</v>
      </c>
      <c r="C52" s="5">
        <f>+xform!P55</f>
        <v>-0.0330692209083456</v>
      </c>
      <c r="D52" s="3">
        <f t="shared" si="5"/>
        <v>128057.54412888523</v>
      </c>
      <c r="E52" s="3">
        <f t="shared" si="6"/>
        <v>123838.87915322815</v>
      </c>
      <c r="F52" s="3">
        <f t="shared" si="7"/>
        <v>231.42416906010476</v>
      </c>
      <c r="G52" s="3">
        <f t="shared" si="8"/>
        <v>-4235.313778724827</v>
      </c>
      <c r="H52" s="5">
        <f t="shared" si="9"/>
        <v>0.042186649756570826</v>
      </c>
    </row>
    <row r="53" spans="1:8" ht="12.75">
      <c r="A53" s="2">
        <f>+xform!A56</f>
        <v>39780</v>
      </c>
      <c r="B53" s="5">
        <f>+xform!AA56</f>
        <v>0.01668937329700282</v>
      </c>
      <c r="C53" s="5">
        <f>+xform!P56</f>
        <v>-0.028913822832473443</v>
      </c>
      <c r="D53" s="3">
        <f t="shared" si="5"/>
        <v>130194.74428634961</v>
      </c>
      <c r="E53" s="3">
        <f t="shared" si="6"/>
        <v>120258.22374161961</v>
      </c>
      <c r="F53" s="3">
        <f t="shared" si="7"/>
        <v>2137.20015746438</v>
      </c>
      <c r="G53" s="3">
        <f t="shared" si="8"/>
        <v>-3580.6554116085317</v>
      </c>
      <c r="H53" s="5">
        <f t="shared" si="9"/>
        <v>0.09936520544729999</v>
      </c>
    </row>
    <row r="54" spans="1:8" ht="12.75">
      <c r="A54" s="2">
        <f>+xform!A57</f>
        <v>39812</v>
      </c>
      <c r="B54" s="5">
        <f>+xform!AA57</f>
        <v>0.011055276381909396</v>
      </c>
      <c r="C54" s="5">
        <f>+xform!P57</f>
        <v>-0.022769393131326532</v>
      </c>
      <c r="D54" s="3">
        <f t="shared" si="5"/>
        <v>131634.08316790723</v>
      </c>
      <c r="E54" s="3">
        <f t="shared" si="6"/>
        <v>117520.01696797165</v>
      </c>
      <c r="F54" s="3">
        <f t="shared" si="7"/>
        <v>1439.3388815576182</v>
      </c>
      <c r="G54" s="3">
        <f t="shared" si="8"/>
        <v>-2738.2067736479657</v>
      </c>
      <c r="H54" s="5">
        <f t="shared" si="9"/>
        <v>0.14114066199935582</v>
      </c>
    </row>
    <row r="55" spans="1:8" ht="12.75">
      <c r="A55" s="2">
        <f>+xform!A58</f>
        <v>39843</v>
      </c>
      <c r="B55" s="5">
        <f>+xform!AA58</f>
        <v>0.003948885188369757</v>
      </c>
      <c r="C55" s="5">
        <f>+xform!P58</f>
        <v>0.027596204419602588</v>
      </c>
      <c r="D55" s="3">
        <f t="shared" si="5"/>
        <v>132153.89104921362</v>
      </c>
      <c r="E55" s="3">
        <f t="shared" si="6"/>
        <v>120763.12337961495</v>
      </c>
      <c r="F55" s="3">
        <f t="shared" si="7"/>
        <v>519.8078813063912</v>
      </c>
      <c r="G55" s="3">
        <f t="shared" si="8"/>
        <v>3243.106411643297</v>
      </c>
      <c r="H55" s="5">
        <f t="shared" si="9"/>
        <v>0.11390767669598678</v>
      </c>
    </row>
    <row r="56" spans="1:8" ht="12.75">
      <c r="A56" s="2">
        <f>+xform!A59</f>
        <v>39871</v>
      </c>
      <c r="B56" s="5">
        <f>+xform!AA59</f>
        <v>0.005644763223880888</v>
      </c>
      <c r="C56" s="5">
        <f>+xform!P59</f>
        <v>-0.036172935699715886</v>
      </c>
      <c r="D56" s="3">
        <f t="shared" si="5"/>
        <v>132899.868473301</v>
      </c>
      <c r="E56" s="3">
        <f t="shared" si="6"/>
        <v>116394.76668270728</v>
      </c>
      <c r="F56" s="3">
        <f t="shared" si="7"/>
        <v>745.9774240873812</v>
      </c>
      <c r="G56" s="3">
        <f t="shared" si="8"/>
        <v>-4368.356696907664</v>
      </c>
      <c r="H56" s="5">
        <f t="shared" si="9"/>
        <v>0.16505101790593724</v>
      </c>
    </row>
    <row r="57" spans="1:8" ht="12.75">
      <c r="A57" s="2">
        <f>+xform!A60</f>
        <v>39903</v>
      </c>
      <c r="B57" s="5">
        <f>+xform!AA60</f>
        <v>0.015498625771158785</v>
      </c>
      <c r="C57" s="5">
        <f>+xform!P60</f>
        <v>0.013144422013298535</v>
      </c>
      <c r="D57" s="3">
        <f t="shared" si="5"/>
        <v>134959.6337998049</v>
      </c>
      <c r="E57" s="3">
        <f t="shared" si="6"/>
        <v>117924.70861612422</v>
      </c>
      <c r="F57" s="3">
        <f t="shared" si="7"/>
        <v>2059.765326503897</v>
      </c>
      <c r="G57" s="3">
        <f t="shared" si="8"/>
        <v>1529.941933416936</v>
      </c>
      <c r="H57" s="5">
        <f t="shared" si="9"/>
        <v>0.1703492518368066</v>
      </c>
    </row>
    <row r="58" spans="1:8" ht="12.75">
      <c r="A58" s="2">
        <f>+xform!A61</f>
        <v>39933</v>
      </c>
      <c r="B58" s="5">
        <f>+xform!AA61</f>
        <v>0.028963695419556366</v>
      </c>
      <c r="C58" s="5">
        <f>+xform!P61</f>
        <v>0.02623181052973038</v>
      </c>
      <c r="D58" s="3">
        <f t="shared" si="5"/>
        <v>138868.56352711734</v>
      </c>
      <c r="E58" s="3">
        <f t="shared" si="6"/>
        <v>121018.08722931605</v>
      </c>
      <c r="F58" s="3">
        <f t="shared" si="7"/>
        <v>3908.9297273124394</v>
      </c>
      <c r="G58" s="3">
        <f t="shared" si="8"/>
        <v>3093.3786131918314</v>
      </c>
      <c r="H58" s="5">
        <f t="shared" si="9"/>
        <v>0.178504762978013</v>
      </c>
    </row>
    <row r="59" spans="1:8" ht="12.75">
      <c r="A59" s="2">
        <f>+xform!A62</f>
        <v>39962</v>
      </c>
      <c r="B59" s="5">
        <f>+xform!AA62</f>
        <v>0.003772240957966768</v>
      </c>
      <c r="C59" s="5">
        <f>+xform!P62</f>
        <v>0.0006233247468475757</v>
      </c>
      <c r="D59" s="3">
        <f t="shared" si="5"/>
        <v>139392.40921022833</v>
      </c>
      <c r="E59" s="3">
        <f t="shared" si="6"/>
        <v>121093.52079790225</v>
      </c>
      <c r="F59" s="3">
        <f t="shared" si="7"/>
        <v>523.8456831109943</v>
      </c>
      <c r="G59" s="3">
        <f t="shared" si="8"/>
        <v>75.43356858620245</v>
      </c>
      <c r="H59" s="5">
        <f t="shared" si="9"/>
        <v>0.18298888412326075</v>
      </c>
    </row>
    <row r="60" spans="1:8" ht="12.75">
      <c r="A60" s="2">
        <f>+xform!A63</f>
        <v>39994</v>
      </c>
      <c r="B60" s="5">
        <f>+xform!AA63</f>
        <v>0.006121971324766777</v>
      </c>
      <c r="C60" s="5">
        <f>+xform!P63</f>
        <v>0.012649056593819274</v>
      </c>
      <c r="D60" s="3">
        <f t="shared" si="5"/>
        <v>140245.76554230353</v>
      </c>
      <c r="E60" s="3">
        <f t="shared" si="6"/>
        <v>122625.23959561976</v>
      </c>
      <c r="F60" s="3">
        <f t="shared" si="7"/>
        <v>853.3563320752</v>
      </c>
      <c r="G60" s="3">
        <f t="shared" si="8"/>
        <v>1531.7187977175054</v>
      </c>
      <c r="H60" s="5">
        <f t="shared" si="9"/>
        <v>0.17620525946683774</v>
      </c>
    </row>
    <row r="61" spans="1:8" ht="12.75">
      <c r="A61" s="2">
        <f>+xform!A64</f>
        <v>40025</v>
      </c>
      <c r="B61" s="5">
        <f>+xform!AA64</f>
        <v>0.030214763492059163</v>
      </c>
      <c r="C61" s="5">
        <f>+xform!P64</f>
        <v>0.030156808116002985</v>
      </c>
      <c r="D61" s="3">
        <f t="shared" si="5"/>
        <v>144483.258178927</v>
      </c>
      <c r="E61" s="3">
        <f t="shared" si="6"/>
        <v>126323.22541628376</v>
      </c>
      <c r="F61" s="3">
        <f t="shared" si="7"/>
        <v>4237.492636623472</v>
      </c>
      <c r="G61" s="3">
        <f t="shared" si="8"/>
        <v>3697.9858206640056</v>
      </c>
      <c r="H61" s="5">
        <f t="shared" si="9"/>
        <v>0.1816003276264324</v>
      </c>
    </row>
    <row r="62" spans="1:8" ht="12.75">
      <c r="A62" s="2">
        <f>+xform!A65</f>
        <v>40056</v>
      </c>
      <c r="B62" s="5">
        <f>+xform!AA65</f>
        <v>0.0018439984089570517</v>
      </c>
      <c r="C62" s="5">
        <f>+xform!P65</f>
        <v>0.002357583189242651</v>
      </c>
      <c r="D62" s="3">
        <f t="shared" si="5"/>
        <v>144749.6850771299</v>
      </c>
      <c r="E62" s="3">
        <f t="shared" si="6"/>
        <v>126621.0429289361</v>
      </c>
      <c r="F62" s="3">
        <f t="shared" si="7"/>
        <v>266.42689820288797</v>
      </c>
      <c r="G62" s="3">
        <f t="shared" si="8"/>
        <v>297.817512652342</v>
      </c>
      <c r="H62" s="5">
        <f t="shared" si="9"/>
        <v>0.18128642148193785</v>
      </c>
    </row>
    <row r="63" spans="1:8" ht="12.75">
      <c r="A63" s="2">
        <f>+xform!A66</f>
        <v>40086</v>
      </c>
      <c r="B63" s="5">
        <f>+xform!AA66</f>
        <v>0.011660092898736547</v>
      </c>
      <c r="C63" s="5">
        <f>+xform!P66</f>
        <v>0.01690497867119799</v>
      </c>
      <c r="D63" s="3">
        <f t="shared" si="5"/>
        <v>146437.47985219207</v>
      </c>
      <c r="E63" s="3">
        <f t="shared" si="6"/>
        <v>128761.5689589746</v>
      </c>
      <c r="F63" s="3">
        <f t="shared" si="7"/>
        <v>1687.7947750621825</v>
      </c>
      <c r="G63" s="3">
        <f t="shared" si="8"/>
        <v>2140.526030038498</v>
      </c>
      <c r="H63" s="5">
        <f t="shared" si="9"/>
        <v>0.17675910893217472</v>
      </c>
    </row>
    <row r="64" spans="1:8" ht="12.75">
      <c r="A64" s="2">
        <f>+xform!A67</f>
        <v>40116</v>
      </c>
      <c r="B64" s="5">
        <f>+xform!AA67</f>
        <v>-0.010520235598915711</v>
      </c>
      <c r="C64" s="5">
        <f>+xform!P67</f>
        <v>-0.006129564956513284</v>
      </c>
      <c r="D64" s="3">
        <f t="shared" si="5"/>
        <v>144896.92306363554</v>
      </c>
      <c r="E64" s="3">
        <f t="shared" si="6"/>
        <v>127972.316558138</v>
      </c>
      <c r="F64" s="3">
        <f t="shared" si="7"/>
        <v>-1540.5567885565397</v>
      </c>
      <c r="G64" s="3">
        <f t="shared" si="8"/>
        <v>-789.2524008366017</v>
      </c>
      <c r="H64" s="5">
        <f t="shared" si="9"/>
        <v>0.1692460650549752</v>
      </c>
    </row>
    <row r="65" spans="1:8" ht="12.75">
      <c r="A65" s="2">
        <f>+xform!A68</f>
        <v>40147</v>
      </c>
      <c r="B65" s="5">
        <f>+xform!AA68</f>
        <v>0.02250268278082798</v>
      </c>
      <c r="C65" s="5">
        <f>+xform!P68</f>
        <v>0.01789579241844661</v>
      </c>
      <c r="D65" s="3">
        <f t="shared" si="5"/>
        <v>148157.49255925455</v>
      </c>
      <c r="E65" s="3">
        <f t="shared" si="6"/>
        <v>130262.48257057018</v>
      </c>
      <c r="F65" s="3">
        <f t="shared" si="7"/>
        <v>3260.5694956190127</v>
      </c>
      <c r="G65" s="3">
        <f t="shared" si="8"/>
        <v>2290.166012432179</v>
      </c>
      <c r="H65" s="5">
        <f t="shared" si="9"/>
        <v>0.17895009988684363</v>
      </c>
    </row>
    <row r="66" spans="1:8" ht="12.75">
      <c r="A66" s="2">
        <f>+xform!A69</f>
        <v>40177</v>
      </c>
      <c r="B66" s="5">
        <f>+xform!AA69</f>
        <v>0.0396895001560766</v>
      </c>
      <c r="C66" s="5">
        <f>+xform!P69</f>
        <v>0.039149408764682404</v>
      </c>
      <c r="D66" s="3">
        <f t="shared" si="5"/>
        <v>154037.789383309</v>
      </c>
      <c r="E66" s="3">
        <f t="shared" si="6"/>
        <v>135362.18174742776</v>
      </c>
      <c r="F66" s="3">
        <f t="shared" si="7"/>
        <v>5880.296824054443</v>
      </c>
      <c r="G66" s="3">
        <f t="shared" si="8"/>
        <v>5099.699176857583</v>
      </c>
      <c r="H66" s="5">
        <f t="shared" si="9"/>
        <v>0.1867560763588123</v>
      </c>
    </row>
    <row r="67" spans="1:8" ht="12.75">
      <c r="A67" s="2">
        <f>+xform!A70</f>
        <v>40207</v>
      </c>
      <c r="B67" s="5">
        <f>+xform!AA70</f>
        <v>-0.004654211308209514</v>
      </c>
      <c r="C67" s="5">
        <f>+xform!P70</f>
        <v>-0.0028258878416033252</v>
      </c>
      <c r="D67" s="3">
        <f aca="true" t="shared" si="10" ref="D67:D98">+D66*(1+B67)</f>
        <v>153320.8649620696</v>
      </c>
      <c r="E67" s="3">
        <f aca="true" t="shared" si="11" ref="E67:E98">+E66*(1+C67)</f>
        <v>134979.6634038148</v>
      </c>
      <c r="F67" s="3">
        <f aca="true" t="shared" si="12" ref="F67:F98">+D67-D66</f>
        <v>-716.9244212393824</v>
      </c>
      <c r="G67" s="3">
        <f aca="true" t="shared" si="13" ref="G67:G98">+E67-E66</f>
        <v>-382.51834361295914</v>
      </c>
      <c r="H67" s="5">
        <f aca="true" t="shared" si="14" ref="H67:H98">+(D67/D$2-1)-(E67/E$2-1)</f>
        <v>0.18341201558254805</v>
      </c>
    </row>
    <row r="68" spans="1:8" ht="12.75">
      <c r="A68" s="2">
        <f>+xform!A71</f>
        <v>40235</v>
      </c>
      <c r="B68" s="5">
        <f>+xform!AA71</f>
        <v>0.0107266032816777</v>
      </c>
      <c r="C68" s="5">
        <f>+xform!P71</f>
        <v>0.01621347129076315</v>
      </c>
      <c r="D68" s="3">
        <f t="shared" si="10"/>
        <v>154965.47705532142</v>
      </c>
      <c r="E68" s="3">
        <f t="shared" si="11"/>
        <v>137168.1523012494</v>
      </c>
      <c r="F68" s="3">
        <f t="shared" si="12"/>
        <v>1644.6120932518097</v>
      </c>
      <c r="G68" s="3">
        <f t="shared" si="13"/>
        <v>2188.4888974346104</v>
      </c>
      <c r="H68" s="5">
        <f t="shared" si="14"/>
        <v>0.17797324754072008</v>
      </c>
    </row>
    <row r="69" spans="1:8" ht="12.75">
      <c r="A69" s="2">
        <f>+xform!A72</f>
        <v>40268</v>
      </c>
      <c r="B69" s="5">
        <f>+xform!AA72</f>
        <v>0.03514636168308111</v>
      </c>
      <c r="C69" s="5">
        <f>+xform!P72</f>
        <v>0.03690078375278535</v>
      </c>
      <c r="D69" s="3">
        <f t="shared" si="10"/>
        <v>160411.94976029897</v>
      </c>
      <c r="E69" s="3">
        <f t="shared" si="11"/>
        <v>142229.76462708693</v>
      </c>
      <c r="F69" s="3">
        <f t="shared" si="12"/>
        <v>5446.472704977554</v>
      </c>
      <c r="G69" s="3">
        <f t="shared" si="13"/>
        <v>5061.6123258375155</v>
      </c>
      <c r="H69" s="5">
        <f t="shared" si="14"/>
        <v>0.18182185133212037</v>
      </c>
    </row>
    <row r="70" spans="1:8" ht="12.75">
      <c r="A70" s="2">
        <f>+xform!A73</f>
        <v>40298</v>
      </c>
      <c r="B70" s="5">
        <f>+xform!AA73</f>
        <v>-0.008493356318905226</v>
      </c>
      <c r="C70" s="5">
        <f>+xform!P73</f>
        <v>0.0006374282682506285</v>
      </c>
      <c r="D70" s="3">
        <f t="shared" si="10"/>
        <v>159049.51391317442</v>
      </c>
      <c r="E70" s="3">
        <f t="shared" si="11"/>
        <v>142320.42589964686</v>
      </c>
      <c r="F70" s="3">
        <f t="shared" si="12"/>
        <v>-1362.4358471245505</v>
      </c>
      <c r="G70" s="3">
        <f t="shared" si="13"/>
        <v>90.66127255992615</v>
      </c>
      <c r="H70" s="5">
        <f t="shared" si="14"/>
        <v>0.1672908801352755</v>
      </c>
    </row>
    <row r="71" spans="1:8" ht="12.75">
      <c r="A71" s="2">
        <f>+xform!A74</f>
        <v>40329</v>
      </c>
      <c r="B71" s="5">
        <f>+xform!AA74</f>
        <v>0.0016681005196857376</v>
      </c>
      <c r="C71" s="5">
        <f>+xform!P74</f>
        <v>0.0040275350888242245</v>
      </c>
      <c r="D71" s="3">
        <f t="shared" si="10"/>
        <v>159314.82448998874</v>
      </c>
      <c r="E71" s="3">
        <f t="shared" si="11"/>
        <v>142893.62640881407</v>
      </c>
      <c r="F71" s="3">
        <f t="shared" si="12"/>
        <v>265.3105768143141</v>
      </c>
      <c r="G71" s="3">
        <f t="shared" si="13"/>
        <v>573.2005091672181</v>
      </c>
      <c r="H71" s="5">
        <f t="shared" si="14"/>
        <v>0.1642119808117466</v>
      </c>
    </row>
    <row r="72" spans="1:8" ht="12.75">
      <c r="A72" s="2">
        <f>+xform!A75</f>
        <v>40359</v>
      </c>
      <c r="B72" s="5">
        <f>+xform!AA75</f>
        <v>-0.004273671757049199</v>
      </c>
      <c r="C72" s="5">
        <f>+xform!P75</f>
        <v>0.005772299923546187</v>
      </c>
      <c r="D72" s="3">
        <f t="shared" si="10"/>
        <v>158633.96522408663</v>
      </c>
      <c r="E72" s="3">
        <f t="shared" si="11"/>
        <v>143718.4512776089</v>
      </c>
      <c r="F72" s="3">
        <f t="shared" si="12"/>
        <v>-680.8592659021087</v>
      </c>
      <c r="G72" s="3">
        <f t="shared" si="13"/>
        <v>824.8248687948217</v>
      </c>
      <c r="H72" s="5">
        <f t="shared" si="14"/>
        <v>0.14915513946477743</v>
      </c>
    </row>
    <row r="73" spans="1:8" ht="12.75">
      <c r="A73" s="2">
        <f>+xform!A76</f>
        <v>40389</v>
      </c>
      <c r="B73" s="5">
        <f>+xform!AA76</f>
        <v>-0.0027820282689578865</v>
      </c>
      <c r="C73" s="5">
        <f>+xform!P76</f>
        <v>-0.0015380708339636224</v>
      </c>
      <c r="D73" s="3">
        <f t="shared" si="10"/>
        <v>158192.64104841632</v>
      </c>
      <c r="E73" s="3">
        <f t="shared" si="11"/>
        <v>143497.40211939637</v>
      </c>
      <c r="F73" s="3">
        <f t="shared" si="12"/>
        <v>-441.32417567030643</v>
      </c>
      <c r="G73" s="3">
        <f t="shared" si="13"/>
        <v>-221.04915821252507</v>
      </c>
      <c r="H73" s="5">
        <f t="shared" si="14"/>
        <v>0.1469523892901996</v>
      </c>
    </row>
    <row r="74" spans="1:8" ht="12.75">
      <c r="A74" s="2">
        <f>+xform!A77</f>
        <v>40421</v>
      </c>
      <c r="B74" s="5">
        <f>+xform!AA77</f>
        <v>0.024489116591110943</v>
      </c>
      <c r="C74" s="5">
        <f>+xform!P77</f>
        <v>0.017258677589903272</v>
      </c>
      <c r="D74" s="3">
        <f t="shared" si="10"/>
        <v>162066.63907890677</v>
      </c>
      <c r="E74" s="3">
        <f t="shared" si="11"/>
        <v>145973.97751756373</v>
      </c>
      <c r="F74" s="3">
        <f t="shared" si="12"/>
        <v>3873.9980304904457</v>
      </c>
      <c r="G74" s="3">
        <f t="shared" si="13"/>
        <v>2476.5753981673624</v>
      </c>
      <c r="H74" s="5">
        <f t="shared" si="14"/>
        <v>0.16092661561343036</v>
      </c>
    </row>
    <row r="75" spans="1:8" ht="12.75">
      <c r="A75" s="2">
        <f>+xform!A78</f>
        <v>40451</v>
      </c>
      <c r="B75" s="5">
        <f>+xform!AA78</f>
        <v>-0.0018333254855245691</v>
      </c>
      <c r="C75" s="5">
        <f>+xform!P78</f>
        <v>-0.000780803894362797</v>
      </c>
      <c r="D75" s="3">
        <f t="shared" si="10"/>
        <v>161769.5181791301</v>
      </c>
      <c r="E75" s="3">
        <f t="shared" si="11"/>
        <v>145860.0004674424</v>
      </c>
      <c r="F75" s="3">
        <f t="shared" si="12"/>
        <v>-297.1208997766662</v>
      </c>
      <c r="G75" s="3">
        <f t="shared" si="13"/>
        <v>-113.97705012132064</v>
      </c>
      <c r="H75" s="5">
        <f t="shared" si="14"/>
        <v>0.15909517711687693</v>
      </c>
    </row>
    <row r="76" spans="1:8" ht="12.75">
      <c r="A76" s="2">
        <f>+xform!A79</f>
        <v>40480</v>
      </c>
      <c r="B76" s="5">
        <f>+xform!AA79</f>
        <v>0.002023267338224617</v>
      </c>
      <c r="C76" s="5">
        <f>+xform!P79</f>
        <v>0.0065978805755389225</v>
      </c>
      <c r="D76" s="3">
        <f t="shared" si="10"/>
        <v>162096.82116158225</v>
      </c>
      <c r="E76" s="3">
        <f t="shared" si="11"/>
        <v>146822.36733127464</v>
      </c>
      <c r="F76" s="3">
        <f t="shared" si="12"/>
        <v>327.3029824521509</v>
      </c>
      <c r="G76" s="3">
        <f t="shared" si="13"/>
        <v>962.366863832227</v>
      </c>
      <c r="H76" s="5">
        <f t="shared" si="14"/>
        <v>0.1527445383030761</v>
      </c>
    </row>
    <row r="77" spans="1:8" ht="12.75">
      <c r="A77" s="2">
        <f>+xform!A80</f>
        <v>40512</v>
      </c>
      <c r="B77" s="5">
        <f>+xform!AA80</f>
        <v>0.011210704607081214</v>
      </c>
      <c r="C77" s="5">
        <f>+xform!P80</f>
        <v>0.0137691280058337</v>
      </c>
      <c r="D77" s="3">
        <f t="shared" si="10"/>
        <v>163914.04074137163</v>
      </c>
      <c r="E77" s="3">
        <f t="shared" si="11"/>
        <v>148843.9833011785</v>
      </c>
      <c r="F77" s="3">
        <f t="shared" si="12"/>
        <v>1817.21957978938</v>
      </c>
      <c r="G77" s="3">
        <f t="shared" si="13"/>
        <v>2021.6159699038544</v>
      </c>
      <c r="H77" s="5">
        <f t="shared" si="14"/>
        <v>0.1507005744019314</v>
      </c>
    </row>
    <row r="78" spans="1:8" ht="12.75">
      <c r="A78" s="2">
        <f>+xform!A81</f>
        <v>40542</v>
      </c>
      <c r="B78" s="5">
        <f>+xform!AA81</f>
        <v>0.00046787273861514933</v>
      </c>
      <c r="C78" s="5">
        <f>+xform!P81</f>
        <v>0.01570468370517052</v>
      </c>
      <c r="D78" s="3">
        <f t="shared" si="10"/>
        <v>163990.73165251076</v>
      </c>
      <c r="E78" s="3">
        <f t="shared" si="11"/>
        <v>151181.53098034117</v>
      </c>
      <c r="F78" s="3">
        <f t="shared" si="12"/>
        <v>76.69091113912873</v>
      </c>
      <c r="G78" s="3">
        <f t="shared" si="13"/>
        <v>2337.5476791626716</v>
      </c>
      <c r="H78" s="5">
        <f t="shared" si="14"/>
        <v>0.12809200672169596</v>
      </c>
    </row>
    <row r="79" spans="1:8" ht="12.75">
      <c r="A79" s="2">
        <f>+xform!A82</f>
        <v>40574</v>
      </c>
      <c r="B79" s="5">
        <f>+xform!AA82</f>
        <v>-0.007906517697424299</v>
      </c>
      <c r="C79" s="5">
        <f>+xform!P82</f>
        <v>-0.02076789510685333</v>
      </c>
      <c r="D79" s="3">
        <f t="shared" si="10"/>
        <v>162694.1360304866</v>
      </c>
      <c r="E79" s="3">
        <f t="shared" si="11"/>
        <v>148041.80880284795</v>
      </c>
      <c r="F79" s="3">
        <f t="shared" si="12"/>
        <v>-1296.5956220241496</v>
      </c>
      <c r="G79" s="3">
        <f t="shared" si="13"/>
        <v>-3139.7221774932113</v>
      </c>
      <c r="H79" s="5">
        <f t="shared" si="14"/>
        <v>0.1465232722763865</v>
      </c>
    </row>
    <row r="80" spans="1:8" ht="12.75">
      <c r="A80" s="2">
        <f>+xform!A83</f>
        <v>40602</v>
      </c>
      <c r="B80" s="5">
        <f>+xform!AA83</f>
        <v>0.016506587521859337</v>
      </c>
      <c r="C80" s="5">
        <f>+xform!P83</f>
        <v>0.011375341708224806</v>
      </c>
      <c r="D80" s="3">
        <f t="shared" si="10"/>
        <v>165379.66102616713</v>
      </c>
      <c r="E80" s="3">
        <f t="shared" si="11"/>
        <v>149725.834965084</v>
      </c>
      <c r="F80" s="3">
        <f t="shared" si="12"/>
        <v>2685.52499568052</v>
      </c>
      <c r="G80" s="3">
        <f t="shared" si="13"/>
        <v>1684.0261622360558</v>
      </c>
      <c r="H80" s="5">
        <f t="shared" si="14"/>
        <v>0.1565382606108312</v>
      </c>
    </row>
    <row r="81" spans="1:8" ht="12.75">
      <c r="A81" s="2">
        <f>+xform!A84</f>
        <v>40633</v>
      </c>
      <c r="B81" s="5">
        <f>+xform!AA84</f>
        <v>-0.012951755224986657</v>
      </c>
      <c r="C81" s="5">
        <f>+xform!P84</f>
        <v>-0.008962764476579704</v>
      </c>
      <c r="D81" s="3">
        <f t="shared" si="10"/>
        <v>163237.70413736493</v>
      </c>
      <c r="E81" s="3">
        <f t="shared" si="11"/>
        <v>148383.87757023273</v>
      </c>
      <c r="F81" s="3">
        <f t="shared" si="12"/>
        <v>-2141.956888802204</v>
      </c>
      <c r="G81" s="3">
        <f t="shared" si="13"/>
        <v>-1341.9573948512843</v>
      </c>
      <c r="H81" s="5">
        <f t="shared" si="14"/>
        <v>0.1485382656713221</v>
      </c>
    </row>
    <row r="82" spans="1:8" ht="12.75">
      <c r="A82" s="2">
        <f>+xform!A85</f>
        <v>40662</v>
      </c>
      <c r="B82" s="5">
        <f>+xform!AA85</f>
        <v>0.005048723040027369</v>
      </c>
      <c r="C82" s="5">
        <f>+xform!P85</f>
        <v>0.00898743171468916</v>
      </c>
      <c r="D82" s="3">
        <f t="shared" si="10"/>
        <v>164061.8460952444</v>
      </c>
      <c r="E82" s="3">
        <f t="shared" si="11"/>
        <v>149717.467537456</v>
      </c>
      <c r="F82" s="3">
        <f t="shared" si="12"/>
        <v>824.1419578794739</v>
      </c>
      <c r="G82" s="3">
        <f t="shared" si="13"/>
        <v>1333.5899672232626</v>
      </c>
      <c r="H82" s="5">
        <f t="shared" si="14"/>
        <v>0.14344378557788406</v>
      </c>
    </row>
    <row r="83" spans="1:8" ht="12.75">
      <c r="A83" s="2">
        <f>+xform!A86</f>
        <v>40694</v>
      </c>
      <c r="B83" s="5">
        <f>+xform!AA86</f>
        <v>0.028567770018082937</v>
      </c>
      <c r="C83" s="5">
        <f>+xform!P86</f>
        <v>0.022165173086963953</v>
      </c>
      <c r="D83" s="3">
        <f t="shared" si="10"/>
        <v>168748.72718323546</v>
      </c>
      <c r="E83" s="3">
        <f t="shared" si="11"/>
        <v>153035.9811195656</v>
      </c>
      <c r="F83" s="3">
        <f t="shared" si="12"/>
        <v>4686.88108799106</v>
      </c>
      <c r="G83" s="3">
        <f t="shared" si="13"/>
        <v>3318.513582109619</v>
      </c>
      <c r="H83" s="5">
        <f t="shared" si="14"/>
        <v>0.15712746063669858</v>
      </c>
    </row>
    <row r="84" spans="1:8" ht="12.75">
      <c r="A84" s="2">
        <f>+xform!A87</f>
        <v>40724</v>
      </c>
      <c r="B84" s="5">
        <f>+xform!AA87</f>
        <v>-0.009403952530005963</v>
      </c>
      <c r="C84" s="5">
        <f>+xform!P87</f>
        <v>-0.015234205708039928</v>
      </c>
      <c r="D84" s="3">
        <f t="shared" si="10"/>
        <v>167161.8221633054</v>
      </c>
      <c r="E84" s="3">
        <f t="shared" si="11"/>
        <v>150704.59950245844</v>
      </c>
      <c r="F84" s="3">
        <f t="shared" si="12"/>
        <v>-1586.905019930069</v>
      </c>
      <c r="G84" s="3">
        <f t="shared" si="13"/>
        <v>-2331.3816171071667</v>
      </c>
      <c r="H84" s="5">
        <f t="shared" si="14"/>
        <v>0.16457222660846949</v>
      </c>
    </row>
    <row r="85" spans="1:8" ht="12.75">
      <c r="A85" s="2">
        <f>+xform!A88</f>
        <v>40753</v>
      </c>
      <c r="B85" s="5">
        <f>+xform!AA88</f>
        <v>0.009701679615269802</v>
      </c>
      <c r="C85" s="5">
        <f>+xform!P88</f>
        <v>0.0015227368569134317</v>
      </c>
      <c r="D85" s="3">
        <f t="shared" si="10"/>
        <v>168783.57260583848</v>
      </c>
      <c r="E85" s="3">
        <f t="shared" si="11"/>
        <v>150934.08295062723</v>
      </c>
      <c r="F85" s="3">
        <f t="shared" si="12"/>
        <v>1621.7504425330844</v>
      </c>
      <c r="G85" s="3">
        <f t="shared" si="13"/>
        <v>229.4834481687867</v>
      </c>
      <c r="H85" s="5">
        <f t="shared" si="14"/>
        <v>0.17849489655211248</v>
      </c>
    </row>
    <row r="86" spans="1:8" ht="12.75">
      <c r="A86" s="2">
        <f>+xform!A89</f>
        <v>40786</v>
      </c>
      <c r="B86" s="5">
        <f>+xform!AA89</f>
        <v>-0.03379328932359705</v>
      </c>
      <c r="C86" s="5">
        <f>+xform!P89</f>
        <v>-0.015681582045016643</v>
      </c>
      <c r="D86" s="3">
        <f t="shared" si="10"/>
        <v>163079.82050369904</v>
      </c>
      <c r="E86" s="3">
        <f t="shared" si="11"/>
        <v>148567.1977454476</v>
      </c>
      <c r="F86" s="3">
        <f t="shared" si="12"/>
        <v>-5703.752102139435</v>
      </c>
      <c r="G86" s="3">
        <f t="shared" si="13"/>
        <v>-2366.8852051796275</v>
      </c>
      <c r="H86" s="5">
        <f t="shared" si="14"/>
        <v>0.14512622758251448</v>
      </c>
    </row>
    <row r="87" spans="1:8" ht="12.75">
      <c r="A87" s="2">
        <f>+xform!A90</f>
        <v>40816</v>
      </c>
      <c r="B87" s="5">
        <f>+xform!AA90</f>
        <v>-0.000153704272978894</v>
      </c>
      <c r="C87" s="5">
        <f>+xform!P90</f>
        <v>0.003312606952038705</v>
      </c>
      <c r="D87" s="3">
        <f t="shared" si="10"/>
        <v>163054.754438451</v>
      </c>
      <c r="E87" s="3">
        <f t="shared" si="11"/>
        <v>149059.34247754407</v>
      </c>
      <c r="F87" s="3">
        <f t="shared" si="12"/>
        <v>-25.066065248043742</v>
      </c>
      <c r="G87" s="3">
        <f t="shared" si="13"/>
        <v>492.1447320964653</v>
      </c>
      <c r="H87" s="5">
        <f t="shared" si="14"/>
        <v>0.13995411960906923</v>
      </c>
    </row>
    <row r="88" spans="1:8" ht="12.75">
      <c r="A88" s="2">
        <f>+xform!A91</f>
        <v>40847</v>
      </c>
      <c r="B88" s="5">
        <f>+xform!AA91</f>
        <v>0.00788194555709619</v>
      </c>
      <c r="C88" s="5">
        <f>+xform!P91</f>
        <v>0.010354947406688186</v>
      </c>
      <c r="D88" s="3">
        <f t="shared" si="10"/>
        <v>164339.94313576055</v>
      </c>
      <c r="E88" s="3">
        <f t="shared" si="11"/>
        <v>150602.84412937457</v>
      </c>
      <c r="F88" s="3">
        <f t="shared" si="12"/>
        <v>1285.1886973095534</v>
      </c>
      <c r="G88" s="3">
        <f t="shared" si="13"/>
        <v>1543.5016518305056</v>
      </c>
      <c r="H88" s="5">
        <f t="shared" si="14"/>
        <v>0.13737099006385978</v>
      </c>
    </row>
    <row r="89" spans="1:8" ht="12.75">
      <c r="A89" s="2">
        <f>+xform!A92</f>
        <v>40877</v>
      </c>
      <c r="B89" s="5">
        <f>+xform!AA92</f>
        <v>0.0225125722441892</v>
      </c>
      <c r="C89" s="5">
        <f>+xform!P92</f>
        <v>0.004050714161558321</v>
      </c>
      <c r="D89" s="3">
        <f t="shared" si="10"/>
        <v>168039.6579782103</v>
      </c>
      <c r="E89" s="3">
        <f t="shared" si="11"/>
        <v>151212.89320286037</v>
      </c>
      <c r="F89" s="3">
        <f t="shared" si="12"/>
        <v>3699.7148424497573</v>
      </c>
      <c r="G89" s="3">
        <f t="shared" si="13"/>
        <v>610.0490734858031</v>
      </c>
      <c r="H89" s="5">
        <f t="shared" si="14"/>
        <v>0.16826764775349923</v>
      </c>
    </row>
    <row r="90" spans="1:8" ht="12.75">
      <c r="A90" s="2">
        <f>+xform!A93</f>
        <v>40907</v>
      </c>
      <c r="B90" s="5">
        <f>+xform!AA93</f>
        <v>0.03115537848605565</v>
      </c>
      <c r="C90" s="5">
        <f>+xform!P93</f>
        <v>0.042405125581846496</v>
      </c>
      <c r="D90" s="3">
        <f t="shared" si="10"/>
        <v>173274.9971231888</v>
      </c>
      <c r="E90" s="3">
        <f t="shared" si="11"/>
        <v>157625.094928722</v>
      </c>
      <c r="F90" s="3">
        <f t="shared" si="12"/>
        <v>5235.339144978498</v>
      </c>
      <c r="G90" s="3">
        <f t="shared" si="13"/>
        <v>6412.20172586164</v>
      </c>
      <c r="H90" s="5">
        <f t="shared" si="14"/>
        <v>0.15649902194466803</v>
      </c>
    </row>
    <row r="91" spans="1:8" ht="12.75">
      <c r="A91" s="2">
        <f>+xform!A94</f>
        <v>40939</v>
      </c>
      <c r="B91" s="5">
        <f>+xform!AA94</f>
        <v>0.013832006800092778</v>
      </c>
      <c r="C91" s="5">
        <f>+xform!P94</f>
        <v>0.008527624869995493</v>
      </c>
      <c r="D91" s="3">
        <f t="shared" si="10"/>
        <v>175671.73806168282</v>
      </c>
      <c r="E91" s="3">
        <f t="shared" si="11"/>
        <v>158969.2626083716</v>
      </c>
      <c r="F91" s="3">
        <f t="shared" si="12"/>
        <v>2396.740938494011</v>
      </c>
      <c r="G91" s="3">
        <f t="shared" si="13"/>
        <v>1344.167679649574</v>
      </c>
      <c r="H91" s="5">
        <f t="shared" si="14"/>
        <v>0.16702475453311227</v>
      </c>
    </row>
    <row r="92" spans="1:8" ht="12.75">
      <c r="A92" s="2">
        <f>+xform!A95</f>
        <v>40968</v>
      </c>
      <c r="B92" s="5">
        <f>+xform!AA95</f>
        <v>0.013338414634146423</v>
      </c>
      <c r="C92" s="5">
        <f>+xform!P95</f>
        <v>0.017818526956949</v>
      </c>
      <c r="D92" s="3">
        <f t="shared" si="10"/>
        <v>178014.92054345072</v>
      </c>
      <c r="E92" s="3">
        <f t="shared" si="11"/>
        <v>161801.86069948517</v>
      </c>
      <c r="F92" s="3">
        <f t="shared" si="12"/>
        <v>2343.1824817679008</v>
      </c>
      <c r="G92" s="3">
        <f t="shared" si="13"/>
        <v>2832.598091113585</v>
      </c>
      <c r="H92" s="5">
        <f t="shared" si="14"/>
        <v>0.1621305984396555</v>
      </c>
    </row>
    <row r="93" spans="1:8" ht="12.75">
      <c r="A93" s="2">
        <f>+xform!A96</f>
        <v>40998</v>
      </c>
      <c r="B93" s="5">
        <f>+xform!AA96</f>
        <v>-0.0024821361414064658</v>
      </c>
      <c r="C93" s="5">
        <f>+xform!P96</f>
        <v>0.00877701623929319</v>
      </c>
      <c r="D93" s="3">
        <f t="shared" si="10"/>
        <v>177573.0632754602</v>
      </c>
      <c r="E93" s="3">
        <f t="shared" si="11"/>
        <v>163221.9982583924</v>
      </c>
      <c r="F93" s="3">
        <f t="shared" si="12"/>
        <v>-441.8572679905046</v>
      </c>
      <c r="G93" s="3">
        <f t="shared" si="13"/>
        <v>1420.1375589072413</v>
      </c>
      <c r="H93" s="5">
        <f t="shared" si="14"/>
        <v>0.143510650170678</v>
      </c>
    </row>
    <row r="94" spans="1:8" ht="12.75">
      <c r="A94" s="2">
        <f>+xform!A97</f>
        <v>41029</v>
      </c>
      <c r="B94" s="5">
        <f>+xform!AA97</f>
        <v>0.004696084691974424</v>
      </c>
      <c r="C94" s="5">
        <f>+xform!P97</f>
        <v>0.007203701753746928</v>
      </c>
      <c r="D94" s="3">
        <f t="shared" si="10"/>
        <v>178406.9614196151</v>
      </c>
      <c r="E94" s="3">
        <f t="shared" si="11"/>
        <v>164397.80085349648</v>
      </c>
      <c r="F94" s="3">
        <f t="shared" si="12"/>
        <v>833.8981441548967</v>
      </c>
      <c r="G94" s="3">
        <f t="shared" si="13"/>
        <v>1175.8025951040618</v>
      </c>
      <c r="H94" s="5">
        <f t="shared" si="14"/>
        <v>0.1400916056611865</v>
      </c>
    </row>
    <row r="95" spans="1:8" ht="12.75">
      <c r="A95" s="2">
        <f>+xform!A98</f>
        <v>41060</v>
      </c>
      <c r="B95" s="5">
        <f>+xform!AA98</f>
        <v>0.05489841764213099</v>
      </c>
      <c r="C95" s="5">
        <f>+xform!P98</f>
        <v>0.008935385167252325</v>
      </c>
      <c r="D95" s="3">
        <f t="shared" si="10"/>
        <v>188201.22129789268</v>
      </c>
      <c r="E95" s="3">
        <f t="shared" si="11"/>
        <v>165866.7585247717</v>
      </c>
      <c r="F95" s="3">
        <f t="shared" si="12"/>
        <v>9794.259878277575</v>
      </c>
      <c r="G95" s="3">
        <f t="shared" si="13"/>
        <v>1468.9576712752169</v>
      </c>
      <c r="H95" s="5">
        <f t="shared" si="14"/>
        <v>0.2233446277312099</v>
      </c>
    </row>
    <row r="96" spans="1:8" ht="12.75">
      <c r="A96" s="2">
        <f>+xform!A99</f>
        <v>41089</v>
      </c>
      <c r="B96" s="5">
        <f>+xform!AA99</f>
        <v>0.02101877718557224</v>
      </c>
      <c r="C96" s="5">
        <f>+xform!P99</f>
        <v>0.01616271801270075</v>
      </c>
      <c r="D96" s="3">
        <f t="shared" si="10"/>
        <v>192156.98083440567</v>
      </c>
      <c r="E96" s="3">
        <f t="shared" si="11"/>
        <v>168547.61617048833</v>
      </c>
      <c r="F96" s="3">
        <f t="shared" si="12"/>
        <v>3955.759536512982</v>
      </c>
      <c r="G96" s="3">
        <f t="shared" si="13"/>
        <v>2680.8576457166346</v>
      </c>
      <c r="H96" s="5">
        <f t="shared" si="14"/>
        <v>0.23609364663917343</v>
      </c>
    </row>
    <row r="97" spans="1:8" ht="12.75">
      <c r="A97" s="2">
        <f>+xform!A100</f>
        <v>41121</v>
      </c>
      <c r="B97" s="5">
        <f>+xform!AA100</f>
        <v>0.029334913961549296</v>
      </c>
      <c r="C97" s="5">
        <f>+xform!P100</f>
        <v>0.03242770174960803</v>
      </c>
      <c r="D97" s="3">
        <f t="shared" si="10"/>
        <v>197793.88933429404</v>
      </c>
      <c r="E97" s="3">
        <f t="shared" si="11"/>
        <v>174013.2279982723</v>
      </c>
      <c r="F97" s="3">
        <f t="shared" si="12"/>
        <v>5636.908499888377</v>
      </c>
      <c r="G97" s="3">
        <f t="shared" si="13"/>
        <v>5465.611827783985</v>
      </c>
      <c r="H97" s="5">
        <f t="shared" si="14"/>
        <v>0.23780661336021747</v>
      </c>
    </row>
    <row r="98" spans="1:8" ht="12.75">
      <c r="A98" s="2">
        <f>+xform!A101</f>
        <v>41152</v>
      </c>
      <c r="B98" s="5">
        <f>+xform!AA101</f>
        <v>0.008338986322102854</v>
      </c>
      <c r="C98" s="5">
        <f>+xform!P101</f>
        <v>-0.0025219601328291706</v>
      </c>
      <c r="D98" s="3">
        <f t="shared" si="10"/>
        <v>199443.28987204825</v>
      </c>
      <c r="E98" s="3">
        <f t="shared" si="11"/>
        <v>173574.37357467576</v>
      </c>
      <c r="F98" s="3">
        <f t="shared" si="12"/>
        <v>1649.4005377542053</v>
      </c>
      <c r="G98" s="3">
        <f t="shared" si="13"/>
        <v>-438.8544235965528</v>
      </c>
      <c r="H98" s="5">
        <f t="shared" si="14"/>
        <v>0.2586891629737249</v>
      </c>
    </row>
    <row r="99" spans="1:8" ht="12.75">
      <c r="A99" s="2">
        <f>+xform!A102</f>
        <v>41180</v>
      </c>
      <c r="B99" s="5">
        <f>+xform!AA102</f>
        <v>0.007341545302973722</v>
      </c>
      <c r="C99" s="5">
        <f>+xform!P102</f>
        <v>0.006190469071528432</v>
      </c>
      <c r="D99" s="3">
        <f aca="true" t="shared" si="15" ref="D99:D107">+D98*(1+B99)</f>
        <v>200907.511820018</v>
      </c>
      <c r="E99" s="3">
        <f aca="true" t="shared" si="16" ref="E99:E107">+E98*(1+C99)</f>
        <v>174648.8803658997</v>
      </c>
      <c r="F99" s="3">
        <f aca="true" t="shared" si="17" ref="F99:F107">+D99-D98</f>
        <v>1464.2219479697524</v>
      </c>
      <c r="G99" s="3">
        <f aca="true" t="shared" si="18" ref="G99:G107">+E99-E98</f>
        <v>1074.5067912239465</v>
      </c>
      <c r="H99" s="5">
        <f aca="true" t="shared" si="19" ref="H99:H107">+(D99/D$2-1)-(E99/E$2-1)</f>
        <v>0.26258631454118286</v>
      </c>
    </row>
    <row r="100" spans="1:8" ht="12.75">
      <c r="A100" s="2">
        <f>+xform!A103</f>
        <v>41213</v>
      </c>
      <c r="B100" s="5">
        <f>+xform!AA103</f>
        <v>-0.0031432865912598435</v>
      </c>
      <c r="C100" s="5">
        <f>+xform!P103</f>
        <v>-0.0026585728535772454</v>
      </c>
      <c r="D100" s="3">
        <f t="shared" si="15"/>
        <v>200276.00193203075</v>
      </c>
      <c r="E100" s="3">
        <f t="shared" si="16"/>
        <v>174184.56359365126</v>
      </c>
      <c r="F100" s="3">
        <f t="shared" si="17"/>
        <v>-631.509887987253</v>
      </c>
      <c r="G100" s="3">
        <f t="shared" si="18"/>
        <v>-464.31677224845043</v>
      </c>
      <c r="H100" s="5">
        <f t="shared" si="19"/>
        <v>0.2609143833837948</v>
      </c>
    </row>
    <row r="101" spans="1:8" ht="12.75">
      <c r="A101" s="2">
        <f>+xform!A104</f>
        <v>41243</v>
      </c>
      <c r="B101" s="5">
        <f>+xform!AA104</f>
        <v>0.00590384373757375</v>
      </c>
      <c r="C101" s="5">
        <f>+xform!P104</f>
        <v>0.007743066672639498</v>
      </c>
      <c r="D101" s="3">
        <f t="shared" si="15"/>
        <v>201458.40015182347</v>
      </c>
      <c r="E101" s="3">
        <f t="shared" si="16"/>
        <v>175533.2862829015</v>
      </c>
      <c r="F101" s="3">
        <f t="shared" si="17"/>
        <v>1182.3982197927253</v>
      </c>
      <c r="G101" s="3">
        <f t="shared" si="18"/>
        <v>1348.7226892502513</v>
      </c>
      <c r="H101" s="5">
        <f t="shared" si="19"/>
        <v>0.25925113868921956</v>
      </c>
    </row>
    <row r="102" spans="1:8" ht="12.75">
      <c r="A102" s="2">
        <f>+xform!A105</f>
        <v>41271</v>
      </c>
      <c r="B102" s="5">
        <f>+xform!AA105</f>
        <v>-0.0137219861104572</v>
      </c>
      <c r="C102" s="5">
        <f>+xform!P105</f>
        <v>-0.007298914321134481</v>
      </c>
      <c r="D102" s="3">
        <f t="shared" si="15"/>
        <v>198693.99078310523</v>
      </c>
      <c r="E102" s="3">
        <f t="shared" si="16"/>
        <v>174252.08386581542</v>
      </c>
      <c r="F102" s="3">
        <f t="shared" si="17"/>
        <v>-2764.4093687182467</v>
      </c>
      <c r="G102" s="3">
        <f t="shared" si="18"/>
        <v>-1281.2024170860823</v>
      </c>
      <c r="H102" s="5">
        <f t="shared" si="19"/>
        <v>0.24441906917289802</v>
      </c>
    </row>
    <row r="103" spans="1:8" ht="12.75">
      <c r="A103" s="2">
        <f>+xform!A106</f>
        <v>41305</v>
      </c>
      <c r="B103" s="5">
        <f>+xform!AA106</f>
        <v>-0.0004854775765266513</v>
      </c>
      <c r="C103" s="5">
        <f>+xform!P106</f>
        <v>0.0036539786932975322</v>
      </c>
      <c r="D103" s="3">
        <f t="shared" si="15"/>
        <v>198597.52930598945</v>
      </c>
      <c r="E103" s="3">
        <f t="shared" si="16"/>
        <v>174888.7972675238</v>
      </c>
      <c r="F103" s="3">
        <f t="shared" si="17"/>
        <v>-96.46147711577942</v>
      </c>
      <c r="G103" s="3">
        <f t="shared" si="18"/>
        <v>636.7134017083736</v>
      </c>
      <c r="H103" s="5">
        <f t="shared" si="19"/>
        <v>0.2370873203846564</v>
      </c>
    </row>
    <row r="104" spans="1:8" ht="12.75">
      <c r="A104" s="2">
        <f>+xform!A107</f>
        <v>41333</v>
      </c>
      <c r="B104" s="5">
        <f>+xform!AA107</f>
        <v>0.04273524213152133</v>
      </c>
      <c r="C104" s="5">
        <f>+xform!P107</f>
        <v>0.026755293063604826</v>
      </c>
      <c r="D104" s="3">
        <f t="shared" si="15"/>
        <v>207084.6428076028</v>
      </c>
      <c r="E104" s="3">
        <f t="shared" si="16"/>
        <v>179567.99829195777</v>
      </c>
      <c r="F104" s="3">
        <f t="shared" si="17"/>
        <v>8487.113501613348</v>
      </c>
      <c r="G104" s="3">
        <f t="shared" si="18"/>
        <v>4679.201024433976</v>
      </c>
      <c r="H104" s="5">
        <f t="shared" si="19"/>
        <v>0.27516644515645017</v>
      </c>
    </row>
    <row r="105" spans="1:8" ht="12.75">
      <c r="A105" s="2">
        <f>+xform!A108</f>
        <v>41361</v>
      </c>
      <c r="B105" s="5">
        <f>+xform!AA108</f>
        <v>0.027426136624028593</v>
      </c>
      <c r="C105" s="5">
        <f>+xform!P108</f>
        <v>0.031473344000684064</v>
      </c>
      <c r="D105" s="3">
        <f t="shared" si="15"/>
        <v>212764.17451398226</v>
      </c>
      <c r="E105" s="3">
        <f t="shared" si="16"/>
        <v>185219.6036737148</v>
      </c>
      <c r="F105" s="3">
        <f t="shared" si="17"/>
        <v>5679.531706379465</v>
      </c>
      <c r="G105" s="3">
        <f t="shared" si="18"/>
        <v>5651.605381757021</v>
      </c>
      <c r="H105" s="5">
        <f t="shared" si="19"/>
        <v>0.27544570840267446</v>
      </c>
    </row>
    <row r="106" spans="1:8" ht="12.75">
      <c r="A106" s="2">
        <f>+xform!A109</f>
        <v>41394</v>
      </c>
      <c r="B106" s="5">
        <f>+xform!AA109</f>
        <v>0.016968831133054727</v>
      </c>
      <c r="C106" s="5">
        <f>+xform!P109</f>
        <v>0.009762579287034546</v>
      </c>
      <c r="D106" s="3">
        <f t="shared" si="15"/>
        <v>216374.5338624738</v>
      </c>
      <c r="E106" s="3">
        <f t="shared" si="16"/>
        <v>187027.82474009256</v>
      </c>
      <c r="F106" s="3">
        <f t="shared" si="17"/>
        <v>3610.3593484915327</v>
      </c>
      <c r="G106" s="3">
        <f t="shared" si="18"/>
        <v>1808.221066377766</v>
      </c>
      <c r="H106" s="5">
        <f t="shared" si="19"/>
        <v>0.2934670912238124</v>
      </c>
    </row>
    <row r="107" spans="1:8" ht="12.75">
      <c r="A107" s="2">
        <f>+xform!A110</f>
        <v>41425</v>
      </c>
      <c r="B107" s="5">
        <f>+xform!AA110</f>
        <v>-0.0028181168836649067</v>
      </c>
      <c r="C107" s="5">
        <f>+xform!P110</f>
        <v>0.0002419454139658381</v>
      </c>
      <c r="D107" s="3">
        <f t="shared" si="15"/>
        <v>215764.7651354008</v>
      </c>
      <c r="E107" s="3">
        <f t="shared" si="16"/>
        <v>187073.07526457246</v>
      </c>
      <c r="F107" s="3">
        <f t="shared" si="17"/>
        <v>-609.7687270729803</v>
      </c>
      <c r="G107" s="3">
        <f t="shared" si="18"/>
        <v>45.25052447989583</v>
      </c>
      <c r="H107" s="5">
        <f t="shared" si="19"/>
        <v>0.2869168987082833</v>
      </c>
    </row>
    <row r="108" spans="1:8" ht="12.75">
      <c r="A108" s="2">
        <f>+xform!A111</f>
        <v>41455</v>
      </c>
      <c r="B108" s="5">
        <f>+xform!AA111</f>
        <v>-0.016568563367041288</v>
      </c>
      <c r="C108" s="5">
        <f>+xform!P111</f>
        <v>-0.02064312338775433</v>
      </c>
      <c r="D108" s="3">
        <f aca="true" t="shared" si="20" ref="D108:E111">+D107*(1+B108)</f>
        <v>212189.85295188014</v>
      </c>
      <c r="E108" s="3">
        <f t="shared" si="20"/>
        <v>183211.30268935923</v>
      </c>
      <c r="F108" s="3">
        <f aca="true" t="shared" si="21" ref="F108:G111">+D108-D107</f>
        <v>-3574.912183520675</v>
      </c>
      <c r="G108" s="3">
        <f t="shared" si="21"/>
        <v>-3861.7725752132246</v>
      </c>
      <c r="H108" s="5">
        <f aca="true" t="shared" si="22" ref="H108:H113">+(D108/D$2-1)-(E108/E$2-1)</f>
        <v>0.2897855026252092</v>
      </c>
    </row>
    <row r="109" spans="1:8" ht="12.75">
      <c r="A109" s="2">
        <f>+xform!A112</f>
        <v>41486</v>
      </c>
      <c r="B109" s="5">
        <f>+xform!AA112</f>
        <v>0.009142697109979961</v>
      </c>
      <c r="C109" s="5">
        <f>+xform!P112</f>
        <v>0.0164781101407117</v>
      </c>
      <c r="D109" s="3">
        <f t="shared" si="20"/>
        <v>214129.84050723037</v>
      </c>
      <c r="E109" s="3">
        <f t="shared" si="20"/>
        <v>186230.27871409775</v>
      </c>
      <c r="F109" s="3">
        <f t="shared" si="21"/>
        <v>1939.9875553502352</v>
      </c>
      <c r="G109" s="3">
        <f t="shared" si="21"/>
        <v>3018.976024738513</v>
      </c>
      <c r="H109" s="5">
        <f t="shared" si="22"/>
        <v>0.2789956179313262</v>
      </c>
    </row>
    <row r="110" spans="1:8" ht="12.75">
      <c r="A110" s="2">
        <f>+xform!A113</f>
        <v>41516</v>
      </c>
      <c r="B110" s="5">
        <f>+xform!AA113</f>
        <v>-0.0038974839337706695</v>
      </c>
      <c r="C110" s="5">
        <f>+xform!P113</f>
        <v>-0.013865601293112812</v>
      </c>
      <c r="D110" s="3">
        <f t="shared" si="20"/>
        <v>213295.27289411257</v>
      </c>
      <c r="E110" s="3">
        <f t="shared" si="20"/>
        <v>183648.0839207428</v>
      </c>
      <c r="F110" s="3">
        <f t="shared" si="21"/>
        <v>-834.5676131178043</v>
      </c>
      <c r="G110" s="3">
        <f t="shared" si="21"/>
        <v>-2582.1947933549527</v>
      </c>
      <c r="H110" s="5">
        <f t="shared" si="22"/>
        <v>0.29647188973369776</v>
      </c>
    </row>
    <row r="111" spans="1:8" ht="12.75">
      <c r="A111" s="2">
        <f>+xform!A114</f>
        <v>41547</v>
      </c>
      <c r="B111" s="5">
        <f>+xform!AA114</f>
        <v>0.009012432757005891</v>
      </c>
      <c r="C111" s="5">
        <f>+xform!P114</f>
        <v>0.009136630303835575</v>
      </c>
      <c r="D111" s="3">
        <f t="shared" si="20"/>
        <v>215217.58219845797</v>
      </c>
      <c r="E111" s="3">
        <f t="shared" si="20"/>
        <v>185326.0085695344</v>
      </c>
      <c r="F111" s="3">
        <f t="shared" si="21"/>
        <v>1922.3093043453991</v>
      </c>
      <c r="G111" s="3">
        <f t="shared" si="21"/>
        <v>1677.9246487916098</v>
      </c>
      <c r="H111" s="5">
        <f t="shared" si="22"/>
        <v>0.2989157362892356</v>
      </c>
    </row>
    <row r="112" spans="1:8" ht="12.75">
      <c r="A112" s="2">
        <f>+xform!A115</f>
        <v>41578</v>
      </c>
      <c r="B112" s="5">
        <f>+xform!AA115</f>
        <v>0.02185822626893775</v>
      </c>
      <c r="C112" s="5">
        <f>+xform!P115</f>
        <v>0.019849866624950155</v>
      </c>
      <c r="D112" s="3">
        <f aca="true" t="shared" si="23" ref="D112:E114">+D111*(1+B112)</f>
        <v>219921.85680720556</v>
      </c>
      <c r="E112" s="3">
        <f t="shared" si="23"/>
        <v>189004.70512177405</v>
      </c>
      <c r="F112" s="3">
        <f aca="true" t="shared" si="24" ref="F112:G114">+D112-D111</f>
        <v>4704.274608747597</v>
      </c>
      <c r="G112" s="3">
        <f t="shared" si="24"/>
        <v>3678.6965522396495</v>
      </c>
      <c r="H112" s="5">
        <f t="shared" si="22"/>
        <v>0.3091715168543152</v>
      </c>
    </row>
    <row r="113" spans="1:8" ht="12.75">
      <c r="A113" s="2">
        <f>+xform!A116</f>
        <v>41607</v>
      </c>
      <c r="B113" s="5">
        <f>+xform!AA116</f>
        <v>0.004503145975019423</v>
      </c>
      <c r="C113" s="5">
        <f>+xform!P116</f>
        <v>0.009600517364119997</v>
      </c>
      <c r="D113" s="3">
        <f t="shared" si="23"/>
        <v>220912.1970315057</v>
      </c>
      <c r="E113" s="3">
        <f t="shared" si="23"/>
        <v>190819.24807519602</v>
      </c>
      <c r="F113" s="3">
        <f t="shared" si="24"/>
        <v>990.3402243001328</v>
      </c>
      <c r="G113" s="3">
        <f t="shared" si="24"/>
        <v>1814.542953421973</v>
      </c>
      <c r="H113" s="5">
        <f t="shared" si="22"/>
        <v>0.3009294895630965</v>
      </c>
    </row>
    <row r="114" spans="1:8" ht="12.75">
      <c r="A114" s="2">
        <f>+xform!A117</f>
        <v>41638</v>
      </c>
      <c r="B114" s="5">
        <f>+xform!AA117</f>
        <v>-0.003302942521106216</v>
      </c>
      <c r="C114" s="5">
        <f>+xform!P117</f>
        <v>-0.0025672654962021983</v>
      </c>
      <c r="D114" s="3">
        <f t="shared" si="23"/>
        <v>220182.53674249936</v>
      </c>
      <c r="E114" s="3">
        <f t="shared" si="23"/>
        <v>190329.36440360133</v>
      </c>
      <c r="F114" s="3">
        <f t="shared" si="24"/>
        <v>-729.6602890063368</v>
      </c>
      <c r="G114" s="3">
        <f t="shared" si="24"/>
        <v>-489.88367159469635</v>
      </c>
      <c r="H114" s="5">
        <f aca="true" t="shared" si="25" ref="H114:H119">+(D114/D$2-1)-(E114/E$2-1)</f>
        <v>0.29853172338898015</v>
      </c>
    </row>
    <row r="115" spans="1:8" ht="12.75">
      <c r="A115" s="2">
        <f>+xform!A118</f>
        <v>41670</v>
      </c>
      <c r="B115" s="5">
        <f>+xform!AA118</f>
        <v>-0.006313895577106991</v>
      </c>
      <c r="C115" s="5">
        <f>+xform!P118</f>
        <v>0.0020019477188370103</v>
      </c>
      <c r="D115" s="3">
        <f aca="true" t="shared" si="26" ref="D115:E117">+D114*(1+B115)</f>
        <v>218792.3271976047</v>
      </c>
      <c r="E115" s="3">
        <f t="shared" si="26"/>
        <v>190710.39384049684</v>
      </c>
      <c r="F115" s="3">
        <f aca="true" t="shared" si="27" ref="F115:G117">+D115-D114</f>
        <v>-1390.2095448946638</v>
      </c>
      <c r="G115" s="3">
        <f t="shared" si="27"/>
        <v>381.0294368955074</v>
      </c>
      <c r="H115" s="5">
        <f t="shared" si="25"/>
        <v>0.2808193335710787</v>
      </c>
    </row>
    <row r="116" spans="1:8" ht="12.75">
      <c r="A116" s="2">
        <f>+xform!A119</f>
        <v>41698</v>
      </c>
      <c r="B116" s="5">
        <f>+xform!AA119</f>
        <v>0.015033896253456835</v>
      </c>
      <c r="C116" s="5">
        <f>+xform!P119</f>
        <v>0.02230032372470383</v>
      </c>
      <c r="D116" s="3">
        <f t="shared" si="26"/>
        <v>222081.62834574588</v>
      </c>
      <c r="E116" s="3">
        <f t="shared" si="26"/>
        <v>194963.2973608057</v>
      </c>
      <c r="F116" s="3">
        <f t="shared" si="27"/>
        <v>3289.3011481411813</v>
      </c>
      <c r="G116" s="3">
        <f t="shared" si="27"/>
        <v>4252.9035203088715</v>
      </c>
      <c r="H116" s="5">
        <f t="shared" si="25"/>
        <v>0.27118330984940187</v>
      </c>
    </row>
    <row r="117" spans="1:8" ht="12.75">
      <c r="A117" s="2">
        <f>+xform!A120</f>
        <v>41729</v>
      </c>
      <c r="B117" s="5">
        <f>+xform!AA120</f>
        <v>0.010542716740342416</v>
      </c>
      <c r="C117" s="5">
        <f>+xform!P120</f>
        <v>0.0072919660422207655</v>
      </c>
      <c r="D117" s="3">
        <f t="shared" si="26"/>
        <v>224422.9720466291</v>
      </c>
      <c r="E117" s="3">
        <f t="shared" si="26"/>
        <v>196384.9631046401</v>
      </c>
      <c r="F117" s="3">
        <f t="shared" si="27"/>
        <v>2341.3437008832116</v>
      </c>
      <c r="G117" s="3">
        <f t="shared" si="27"/>
        <v>1421.6657438343973</v>
      </c>
      <c r="H117" s="5">
        <f t="shared" si="25"/>
        <v>0.2803800894198898</v>
      </c>
    </row>
    <row r="118" spans="1:8" ht="12.75">
      <c r="A118" s="2">
        <f>+xform!A121</f>
        <v>41759</v>
      </c>
      <c r="B118" s="5">
        <f>+xform!AA121</f>
        <v>0.007646087821912934</v>
      </c>
      <c r="C118" s="5">
        <f>+xform!P121</f>
        <v>0.0097638840393109</v>
      </c>
      <c r="D118" s="3">
        <f aca="true" t="shared" si="28" ref="D118:E120">+D117*(1+B118)</f>
        <v>226138.9298001523</v>
      </c>
      <c r="E118" s="3">
        <f t="shared" si="28"/>
        <v>198302.44311145815</v>
      </c>
      <c r="F118" s="3">
        <f aca="true" t="shared" si="29" ref="F118:G120">+D118-D117</f>
        <v>1715.9577535232238</v>
      </c>
      <c r="G118" s="3">
        <f t="shared" si="29"/>
        <v>1917.4800068180484</v>
      </c>
      <c r="H118" s="5">
        <f t="shared" si="25"/>
        <v>0.27836486688694184</v>
      </c>
    </row>
    <row r="119" spans="1:8" ht="12.75">
      <c r="A119" s="2">
        <f>+xform!A122</f>
        <v>41789</v>
      </c>
      <c r="B119" s="5">
        <f>+xform!AA122</f>
        <v>0.02102442855491411</v>
      </c>
      <c r="C119" s="5">
        <f>+xform!P122</f>
        <v>0.019892341104620445</v>
      </c>
      <c r="D119" s="3">
        <f t="shared" si="28"/>
        <v>230893.37157322036</v>
      </c>
      <c r="E119" s="3">
        <f t="shared" si="28"/>
        <v>202247.14295171085</v>
      </c>
      <c r="F119" s="3">
        <f t="shared" si="29"/>
        <v>4754.441773068043</v>
      </c>
      <c r="G119" s="3">
        <f t="shared" si="29"/>
        <v>3944.699840252695</v>
      </c>
      <c r="H119" s="5">
        <f t="shared" si="25"/>
        <v>0.28646228621509495</v>
      </c>
    </row>
    <row r="120" spans="1:8" ht="12.75">
      <c r="A120" s="2">
        <f>+xform!A123</f>
        <v>41820</v>
      </c>
      <c r="B120" s="5">
        <f>+xform!AA123</f>
        <v>0.008448258747413676</v>
      </c>
      <c r="C120" s="5">
        <f>+xform!P123</f>
        <v>0.007902552222098125</v>
      </c>
      <c r="D120" s="3">
        <f t="shared" si="28"/>
        <v>232844.01851933365</v>
      </c>
      <c r="E120" s="3">
        <f t="shared" si="28"/>
        <v>203845.41156065688</v>
      </c>
      <c r="F120" s="3">
        <f t="shared" si="29"/>
        <v>1950.6469461132947</v>
      </c>
      <c r="G120" s="3">
        <f t="shared" si="29"/>
        <v>1598.268608946033</v>
      </c>
      <c r="H120" s="5">
        <f aca="true" t="shared" si="30" ref="H120:H125">+(D120/D$2-1)-(E120/E$2-1)</f>
        <v>0.28998606958676776</v>
      </c>
    </row>
    <row r="121" spans="1:8" ht="12.75">
      <c r="A121" s="2">
        <f>+xform!A124</f>
        <v>41850</v>
      </c>
      <c r="B121" s="5">
        <f>+xform!AA124</f>
        <v>0.011851682504807823</v>
      </c>
      <c r="C121" s="5">
        <f>+xform!P124</f>
        <v>0.01147373044843266</v>
      </c>
      <c r="D121" s="3">
        <f aca="true" t="shared" si="31" ref="D121:E123">+D120*(1+B121)</f>
        <v>235603.61189996838</v>
      </c>
      <c r="E121" s="3">
        <f t="shared" si="31"/>
        <v>206184.27886605368</v>
      </c>
      <c r="F121" s="3">
        <f aca="true" t="shared" si="32" ref="F121:G123">+D121-D120</f>
        <v>2759.593380634731</v>
      </c>
      <c r="G121" s="3">
        <f t="shared" si="32"/>
        <v>2338.867305396794</v>
      </c>
      <c r="H121" s="5">
        <f t="shared" si="30"/>
        <v>0.2941933303391471</v>
      </c>
    </row>
    <row r="122" spans="1:8" ht="12.75">
      <c r="A122" s="2">
        <f>+xform!A125</f>
        <v>41880</v>
      </c>
      <c r="B122" s="5">
        <f>+xform!AA125</f>
        <v>0.02266840817976739</v>
      </c>
      <c r="C122" s="5">
        <f>+xform!P125</f>
        <v>0.017705697220750972</v>
      </c>
      <c r="D122" s="3">
        <f t="shared" si="31"/>
        <v>240944.3707431444</v>
      </c>
      <c r="E122" s="3">
        <f t="shared" si="31"/>
        <v>209834.9152793349</v>
      </c>
      <c r="F122" s="3">
        <f t="shared" si="32"/>
        <v>5340.758843176009</v>
      </c>
      <c r="G122" s="3">
        <f t="shared" si="32"/>
        <v>3650.6364132812305</v>
      </c>
      <c r="H122" s="5">
        <f t="shared" si="30"/>
        <v>0.3110945546380952</v>
      </c>
    </row>
    <row r="123" spans="1:8" ht="12.75">
      <c r="A123" s="2">
        <f>+xform!A126</f>
        <v>41912</v>
      </c>
      <c r="B123" s="5">
        <f>+xform!AA126</f>
        <v>0.003133052488297641</v>
      </c>
      <c r="C123" s="5">
        <f>+xform!P126</f>
        <v>0.009464217395583374</v>
      </c>
      <c r="D123" s="3">
        <f t="shared" si="31"/>
        <v>241699.26210344248</v>
      </c>
      <c r="E123" s="3">
        <f t="shared" si="31"/>
        <v>211820.83853472237</v>
      </c>
      <c r="F123" s="3">
        <f t="shared" si="32"/>
        <v>754.8913602980901</v>
      </c>
      <c r="G123" s="3">
        <f t="shared" si="32"/>
        <v>1985.9232553874608</v>
      </c>
      <c r="H123" s="5">
        <f t="shared" si="30"/>
        <v>0.29878423568720125</v>
      </c>
    </row>
    <row r="124" spans="1:8" ht="12.75">
      <c r="A124" s="2">
        <f>+xform!A127</f>
        <v>41943</v>
      </c>
      <c r="B124" s="5">
        <f>+xform!AA127</f>
        <v>-0.002091495311661801</v>
      </c>
      <c r="C124" s="5">
        <f>+xform!P127</f>
        <v>0.0019796816590217257</v>
      </c>
      <c r="D124" s="3">
        <f aca="true" t="shared" si="33" ref="D124:E126">+D123*(1+B124)</f>
        <v>241193.74922992103</v>
      </c>
      <c r="E124" s="3">
        <f t="shared" si="33"/>
        <v>212240.17636376814</v>
      </c>
      <c r="F124" s="3">
        <f aca="true" t="shared" si="34" ref="F124:G126">+D124-D123</f>
        <v>-505.512873521453</v>
      </c>
      <c r="G124" s="3">
        <f t="shared" si="34"/>
        <v>419.33782904577674</v>
      </c>
      <c r="H124" s="5">
        <f t="shared" si="30"/>
        <v>0.28953572866152877</v>
      </c>
    </row>
    <row r="125" spans="1:8" ht="12.75">
      <c r="A125" s="2">
        <f>+xform!A128</f>
        <v>41971</v>
      </c>
      <c r="B125" s="5">
        <f>+xform!AA128</f>
        <v>0.024251402487215416</v>
      </c>
      <c r="C125" s="5">
        <f>+xform!P128</f>
        <v>0.02106096581542736</v>
      </c>
      <c r="D125" s="3">
        <f t="shared" si="33"/>
        <v>247043.03591989633</v>
      </c>
      <c r="E125" s="3">
        <f t="shared" si="33"/>
        <v>216710.15946282572</v>
      </c>
      <c r="F125" s="3">
        <f t="shared" si="34"/>
        <v>5849.286689975299</v>
      </c>
      <c r="G125" s="3">
        <f t="shared" si="34"/>
        <v>4469.983099057572</v>
      </c>
      <c r="H125" s="5">
        <f t="shared" si="30"/>
        <v>0.30332876457070634</v>
      </c>
    </row>
    <row r="126" spans="1:8" ht="12.75">
      <c r="A126" s="2">
        <f>+xform!A129</f>
        <v>42003</v>
      </c>
      <c r="B126" s="5">
        <f>+xform!AA129</f>
        <v>-0.007822984201865647</v>
      </c>
      <c r="C126" s="5">
        <f>+xform!P129</f>
        <v>0.0009404592916308686</v>
      </c>
      <c r="D126" s="3">
        <f t="shared" si="33"/>
        <v>245110.42215271405</v>
      </c>
      <c r="E126" s="3">
        <f t="shared" si="33"/>
        <v>216913.96654588333</v>
      </c>
      <c r="F126" s="3">
        <f t="shared" si="34"/>
        <v>-1932.6137671822798</v>
      </c>
      <c r="G126" s="3">
        <f t="shared" si="34"/>
        <v>203.807083057618</v>
      </c>
      <c r="H126" s="5">
        <f aca="true" t="shared" si="35" ref="H126:H131">+(D126/D$2-1)-(E126/E$2-1)</f>
        <v>0.2819645560683073</v>
      </c>
    </row>
    <row r="127" spans="1:8" ht="12.75">
      <c r="A127" s="2">
        <f>+xform!A130</f>
        <v>42034</v>
      </c>
      <c r="B127" s="5">
        <f>+xform!AA130</f>
        <v>0.031771010453515186</v>
      </c>
      <c r="C127" s="5">
        <f>+xform!P130</f>
        <v>0.04917928682053983</v>
      </c>
      <c r="D127" s="3">
        <f aca="true" t="shared" si="36" ref="D127:E129">+D126*(1+B127)</f>
        <v>252897.82793719345</v>
      </c>
      <c r="E127" s="3">
        <f t="shared" si="36"/>
        <v>227581.6407220243</v>
      </c>
      <c r="F127" s="3">
        <f aca="true" t="shared" si="37" ref="F127:G129">+D127-D126</f>
        <v>7787.405784479401</v>
      </c>
      <c r="G127" s="3">
        <f t="shared" si="37"/>
        <v>10667.67417614098</v>
      </c>
      <c r="H127" s="5">
        <f t="shared" si="35"/>
        <v>0.2531618721516913</v>
      </c>
    </row>
    <row r="128" spans="1:8" ht="12.75">
      <c r="A128" s="2">
        <v>42062</v>
      </c>
      <c r="B128" s="5">
        <f>+xform!AA131</f>
        <v>0.008385126065699768</v>
      </c>
      <c r="C128" s="5">
        <f>+xform!P131</f>
        <v>0.02454843963674803</v>
      </c>
      <c r="D128" s="3">
        <f t="shared" si="36"/>
        <v>255018.40810618846</v>
      </c>
      <c r="E128" s="3">
        <f t="shared" si="36"/>
        <v>233168.41489172104</v>
      </c>
      <c r="F128" s="3">
        <f t="shared" si="37"/>
        <v>2120.5801689950167</v>
      </c>
      <c r="G128" s="3">
        <f t="shared" si="37"/>
        <v>5586.774169696728</v>
      </c>
      <c r="H128" s="5">
        <f t="shared" si="35"/>
        <v>0.21849993214467434</v>
      </c>
    </row>
    <row r="129" spans="1:8" ht="12.75">
      <c r="A129" s="2">
        <v>42094</v>
      </c>
      <c r="B129" s="5">
        <f>+xform!AA132</f>
        <v>0.004144609186687861</v>
      </c>
      <c r="C129" s="5">
        <f>+xform!P132</f>
        <v>0.016228030045154208</v>
      </c>
      <c r="D129" s="3">
        <f t="shared" si="36"/>
        <v>256075.3597431999</v>
      </c>
      <c r="E129" s="3">
        <f t="shared" si="36"/>
        <v>236952.27893416487</v>
      </c>
      <c r="F129" s="3">
        <f t="shared" si="37"/>
        <v>1056.9516370114288</v>
      </c>
      <c r="G129" s="3">
        <f t="shared" si="37"/>
        <v>3783.8640424438345</v>
      </c>
      <c r="H129" s="5">
        <f t="shared" si="35"/>
        <v>0.1912308080903502</v>
      </c>
    </row>
    <row r="130" spans="1:8" ht="12.75">
      <c r="A130" s="2">
        <v>42124</v>
      </c>
      <c r="B130" s="5">
        <f>+xform!AA133</f>
        <v>-0.0006727747512303925</v>
      </c>
      <c r="C130" s="5">
        <f>+xform!P133</f>
        <v>-0.011104066628534616</v>
      </c>
      <c r="D130" s="3">
        <f aca="true" t="shared" si="38" ref="D130:E132">+D129*(1+B130)</f>
        <v>255903.07870675242</v>
      </c>
      <c r="E130" s="3">
        <f t="shared" si="38"/>
        <v>234321.1450410968</v>
      </c>
      <c r="F130" s="3">
        <f aca="true" t="shared" si="39" ref="F130:G132">+D130-D129</f>
        <v>-172.2810364474717</v>
      </c>
      <c r="G130" s="3">
        <f t="shared" si="39"/>
        <v>-2631.133893068065</v>
      </c>
      <c r="H130" s="5">
        <f t="shared" si="35"/>
        <v>0.21581933665655617</v>
      </c>
    </row>
    <row r="131" spans="1:8" ht="12.75">
      <c r="A131" s="2">
        <v>42153</v>
      </c>
      <c r="B131" s="5">
        <f>+xform!AA134</f>
        <v>0.006850160999164368</v>
      </c>
      <c r="C131" s="5">
        <f>+xform!P134</f>
        <v>0.006996178637946715</v>
      </c>
      <c r="D131" s="3">
        <f t="shared" si="38"/>
        <v>257656.05599607553</v>
      </c>
      <c r="E131" s="3">
        <f t="shared" si="38"/>
        <v>235960.49763045253</v>
      </c>
      <c r="F131" s="3">
        <f t="shared" si="39"/>
        <v>1752.977289323113</v>
      </c>
      <c r="G131" s="3">
        <f t="shared" si="39"/>
        <v>1639.3525893557235</v>
      </c>
      <c r="H131" s="5">
        <f t="shared" si="35"/>
        <v>0.21695558365623002</v>
      </c>
    </row>
    <row r="132" spans="1:8" ht="12.75">
      <c r="A132" s="2">
        <v>42185</v>
      </c>
      <c r="B132" s="5">
        <f>+xform!AA135</f>
        <v>-0.023766596535592537</v>
      </c>
      <c r="C132" s="5">
        <f>+xform!P135</f>
        <v>-0.02696059899346689</v>
      </c>
      <c r="D132" s="3">
        <f t="shared" si="38"/>
        <v>251532.44846826477</v>
      </c>
      <c r="E132" s="3">
        <f t="shared" si="38"/>
        <v>229598.861275539</v>
      </c>
      <c r="F132" s="3">
        <f t="shared" si="39"/>
        <v>-6123.60752781076</v>
      </c>
      <c r="G132" s="3">
        <f t="shared" si="39"/>
        <v>-6361.636354913528</v>
      </c>
      <c r="H132" s="5">
        <f aca="true" t="shared" si="40" ref="H132:H142">+(D132/D$2-1)-(E132/E$2-1)</f>
        <v>0.219335871927258</v>
      </c>
    </row>
    <row r="133" spans="1:8" ht="12.75">
      <c r="A133" s="2">
        <v>42216</v>
      </c>
      <c r="B133" s="5">
        <f>+xform!AA136</f>
        <v>0.013154909774664936</v>
      </c>
      <c r="C133" s="5">
        <f>+xform!P136</f>
        <v>0.01365314990076778</v>
      </c>
      <c r="D133" s="3">
        <f aca="true" t="shared" si="41" ref="D133:E135">+D132*(1+B133)</f>
        <v>254841.33513326538</v>
      </c>
      <c r="E133" s="3">
        <f t="shared" si="41"/>
        <v>232733.6089455795</v>
      </c>
      <c r="F133" s="3">
        <f aca="true" t="shared" si="42" ref="F133:G135">+D133-D132</f>
        <v>3308.8866650006094</v>
      </c>
      <c r="G133" s="3">
        <f t="shared" si="42"/>
        <v>3134.747670040495</v>
      </c>
      <c r="H133" s="5">
        <f t="shared" si="40"/>
        <v>0.2210772618768586</v>
      </c>
    </row>
    <row r="134" spans="1:8" ht="12.75">
      <c r="A134" s="2">
        <v>42247</v>
      </c>
      <c r="B134" s="5">
        <f>+xform!AA137</f>
        <v>-0.03047812966387903</v>
      </c>
      <c r="C134" s="5">
        <f>+xform!P137</f>
        <v>-0.04817958523478292</v>
      </c>
      <c r="D134" s="3">
        <f t="shared" si="41"/>
        <v>247074.24787735764</v>
      </c>
      <c r="E134" s="3">
        <f t="shared" si="41"/>
        <v>221520.6001963873</v>
      </c>
      <c r="F134" s="3">
        <f t="shared" si="42"/>
        <v>-7767.08725590774</v>
      </c>
      <c r="G134" s="3">
        <f t="shared" si="42"/>
        <v>-11213.008749192202</v>
      </c>
      <c r="H134" s="5">
        <f t="shared" si="40"/>
        <v>0.2555364768097035</v>
      </c>
    </row>
    <row r="135" spans="1:8" ht="12.75">
      <c r="A135" s="2">
        <v>42277</v>
      </c>
      <c r="B135" s="5">
        <f>+xform!AA138</f>
        <v>-0.0007347687150292166</v>
      </c>
      <c r="C135" s="5">
        <f>+xform!P138</f>
        <v>-0.013922755932140091</v>
      </c>
      <c r="D135" s="3">
        <f t="shared" si="41"/>
        <v>246892.705449728</v>
      </c>
      <c r="E135" s="3">
        <f t="shared" si="41"/>
        <v>218436.42294591182</v>
      </c>
      <c r="F135" s="3">
        <f t="shared" si="42"/>
        <v>-181.54242762963986</v>
      </c>
      <c r="G135" s="3">
        <f t="shared" si="42"/>
        <v>-3084.177250475477</v>
      </c>
      <c r="H135" s="5">
        <f t="shared" si="40"/>
        <v>0.28456282503816155</v>
      </c>
    </row>
    <row r="136" spans="1:8" ht="12.75">
      <c r="A136" s="2">
        <v>42307</v>
      </c>
      <c r="B136" s="5">
        <f>+xform!AA139</f>
        <v>0.011921958594985287</v>
      </c>
      <c r="C136" s="5">
        <f>+xform!P139</f>
        <v>0.04495244159812701</v>
      </c>
      <c r="D136" s="3">
        <f aca="true" t="shared" si="43" ref="D136:E142">+D135*(1+B136)</f>
        <v>249836.15006150355</v>
      </c>
      <c r="E136" s="3">
        <f t="shared" si="43"/>
        <v>228255.6734912917</v>
      </c>
      <c r="F136" s="3">
        <f aca="true" t="shared" si="44" ref="F136:G142">+D136-D135</f>
        <v>2943.4446117755433</v>
      </c>
      <c r="G136" s="3">
        <f t="shared" si="44"/>
        <v>9819.25054537988</v>
      </c>
      <c r="H136" s="5">
        <f t="shared" si="40"/>
        <v>0.21580476570211804</v>
      </c>
    </row>
    <row r="137" spans="1:8" ht="12.75">
      <c r="A137" s="2">
        <v>42338</v>
      </c>
      <c r="B137" s="5">
        <f>+xform!AA140</f>
        <v>0.008286736476104119</v>
      </c>
      <c r="C137" s="5">
        <f>+xform!P140</f>
        <v>0.01566559444948662</v>
      </c>
      <c r="D137" s="3">
        <f t="shared" si="43"/>
        <v>251906.47639926765</v>
      </c>
      <c r="E137" s="3">
        <f t="shared" si="43"/>
        <v>231831.4343030007</v>
      </c>
      <c r="F137" s="3">
        <f t="shared" si="44"/>
        <v>2070.326337764098</v>
      </c>
      <c r="G137" s="3">
        <f t="shared" si="44"/>
        <v>3575.760811708984</v>
      </c>
      <c r="H137" s="5">
        <f t="shared" si="40"/>
        <v>0.20075042096266937</v>
      </c>
    </row>
    <row r="138" spans="1:8" ht="12.75">
      <c r="A138" s="2">
        <v>42368</v>
      </c>
      <c r="B138" s="5">
        <f>+xform!AA141</f>
        <v>-0.020930739532355053</v>
      </c>
      <c r="C138" s="5">
        <f>+xform!P141</f>
        <v>-0.016853406206558303</v>
      </c>
      <c r="D138" s="3">
        <f t="shared" si="43"/>
        <v>246633.88755524124</v>
      </c>
      <c r="E138" s="3">
        <f t="shared" si="43"/>
        <v>227924.2849692432</v>
      </c>
      <c r="F138" s="3">
        <f t="shared" si="44"/>
        <v>-5272.58884402641</v>
      </c>
      <c r="G138" s="3">
        <f t="shared" si="44"/>
        <v>-3907.149333757494</v>
      </c>
      <c r="H138" s="5">
        <f t="shared" si="40"/>
        <v>0.1870960258599803</v>
      </c>
    </row>
    <row r="139" spans="1:8" ht="12.75">
      <c r="A139" s="2">
        <v>42398</v>
      </c>
      <c r="B139" s="5">
        <f>+xform!AA142</f>
        <v>-0.008153998555008363</v>
      </c>
      <c r="C139" s="5">
        <f>+xform!P142</f>
        <v>-0.014476184279625342</v>
      </c>
      <c r="D139" s="3">
        <f t="shared" si="43"/>
        <v>244622.8351924997</v>
      </c>
      <c r="E139" s="3">
        <f t="shared" si="43"/>
        <v>224624.81101822658</v>
      </c>
      <c r="F139" s="3">
        <f t="shared" si="44"/>
        <v>-2011.0523627415241</v>
      </c>
      <c r="G139" s="3">
        <f t="shared" si="44"/>
        <v>-3299.473951016611</v>
      </c>
      <c r="H139" s="5">
        <f t="shared" si="40"/>
        <v>0.1999802417427312</v>
      </c>
    </row>
    <row r="140" spans="1:8" ht="12.75">
      <c r="A140" s="2">
        <v>42429</v>
      </c>
      <c r="B140" s="5">
        <f>+xform!AA143</f>
        <v>0.005305811912499994</v>
      </c>
      <c r="C140" s="5">
        <f>+xform!P143</f>
        <v>0.005938571594487341</v>
      </c>
      <c r="D140" s="3">
        <f t="shared" si="43"/>
        <v>245920.7579455336</v>
      </c>
      <c r="E140" s="3">
        <f t="shared" si="43"/>
        <v>225958.7615403565</v>
      </c>
      <c r="F140" s="3">
        <f t="shared" si="44"/>
        <v>1297.9227530338976</v>
      </c>
      <c r="G140" s="3">
        <f t="shared" si="44"/>
        <v>1333.9505221299187</v>
      </c>
      <c r="H140" s="5">
        <f t="shared" si="40"/>
        <v>0.19961996405177151</v>
      </c>
    </row>
    <row r="141" spans="1:8" ht="12.75">
      <c r="A141" s="2">
        <v>42460</v>
      </c>
      <c r="B141" s="5">
        <f>+xform!AA144</f>
        <v>0.0012474076561181412</v>
      </c>
      <c r="C141" s="5">
        <f>+xform!P144</f>
        <v>-0.0009307878743069653</v>
      </c>
      <c r="D141" s="3">
        <f t="shared" si="43"/>
        <v>246227.52138179325</v>
      </c>
      <c r="E141" s="3">
        <f t="shared" si="43"/>
        <v>225748.4418650213</v>
      </c>
      <c r="F141" s="3">
        <f t="shared" si="44"/>
        <v>306.76343625964364</v>
      </c>
      <c r="G141" s="3">
        <f t="shared" si="44"/>
        <v>-210.31967533519492</v>
      </c>
      <c r="H141" s="5">
        <f t="shared" si="40"/>
        <v>0.2047907951677197</v>
      </c>
    </row>
    <row r="142" spans="1:8" ht="12.75">
      <c r="A142" s="2">
        <v>42489</v>
      </c>
      <c r="B142" s="5">
        <f>+xform!AA145</f>
        <v>0.0005247458094424129</v>
      </c>
      <c r="C142" s="5">
        <f>+xform!P145</f>
        <v>-0.003079533990325428</v>
      </c>
      <c r="D142" s="3">
        <f t="shared" si="43"/>
        <v>246356.72824180772</v>
      </c>
      <c r="E142" s="3">
        <f t="shared" si="43"/>
        <v>225053.24186503497</v>
      </c>
      <c r="F142" s="3">
        <f t="shared" si="44"/>
        <v>129.2068600144703</v>
      </c>
      <c r="G142" s="3">
        <f t="shared" si="44"/>
        <v>-695.1999999863328</v>
      </c>
      <c r="H142" s="5">
        <f t="shared" si="40"/>
        <v>0.2130348637677275</v>
      </c>
    </row>
    <row r="143" spans="1:8" ht="12.75">
      <c r="A143" s="2">
        <v>42521</v>
      </c>
      <c r="B143" s="5">
        <f>+xform!AA146</f>
        <v>0.019378536994187158</v>
      </c>
      <c r="C143" s="5">
        <f>+xform!P146</f>
        <v>0.016388221333605103</v>
      </c>
      <c r="D143" s="3">
        <f aca="true" t="shared" si="45" ref="D143:E147">+D142*(1+B143)</f>
        <v>251130.76121380852</v>
      </c>
      <c r="E143" s="3">
        <f t="shared" si="45"/>
        <v>228741.46420456452</v>
      </c>
      <c r="F143" s="3">
        <f aca="true" t="shared" si="46" ref="F143:G147">+D143-D142</f>
        <v>4774.032972000801</v>
      </c>
      <c r="G143" s="3">
        <f t="shared" si="46"/>
        <v>3688.222339529544</v>
      </c>
      <c r="H143" s="5">
        <f aca="true" t="shared" si="47" ref="H143:H150">+(D143/D$2-1)-(E143/E$2-1)</f>
        <v>0.2238929700924399</v>
      </c>
    </row>
    <row r="144" spans="1:8" ht="12.75">
      <c r="A144" s="2">
        <v>42551</v>
      </c>
      <c r="B144" s="5">
        <f>+xform!AA147</f>
        <v>0.011305538489795545</v>
      </c>
      <c r="C144" s="5">
        <f>+xform!P147</f>
        <v>0.010156310058205914</v>
      </c>
      <c r="D144" s="3">
        <f t="shared" si="45"/>
        <v>253969.9297006829</v>
      </c>
      <c r="E144" s="3">
        <f t="shared" si="45"/>
        <v>231064.63343819405</v>
      </c>
      <c r="F144" s="3">
        <f t="shared" si="46"/>
        <v>2839.168486874376</v>
      </c>
      <c r="G144" s="3">
        <f t="shared" si="46"/>
        <v>2323.169233629538</v>
      </c>
      <c r="H144" s="5">
        <f t="shared" si="47"/>
        <v>0.2290529626248885</v>
      </c>
    </row>
    <row r="145" spans="1:8" ht="12.75">
      <c r="A145" s="2">
        <v>42580</v>
      </c>
      <c r="B145" s="5">
        <f>+xform!AA148</f>
        <v>0.012181860335349156</v>
      </c>
      <c r="C145" s="5">
        <f>+xform!P148</f>
        <v>0.015908435502922636</v>
      </c>
      <c r="D145" s="3">
        <f t="shared" si="45"/>
        <v>257063.75591367506</v>
      </c>
      <c r="E145" s="3">
        <f t="shared" si="45"/>
        <v>234740.51025625202</v>
      </c>
      <c r="F145" s="3">
        <f t="shared" si="46"/>
        <v>3093.826212992164</v>
      </c>
      <c r="G145" s="3">
        <f t="shared" si="46"/>
        <v>3675.8768180579646</v>
      </c>
      <c r="H145" s="5">
        <f t="shared" si="47"/>
        <v>0.22323245657423074</v>
      </c>
    </row>
    <row r="146" spans="1:8" ht="12.75">
      <c r="A146" s="2">
        <v>42613</v>
      </c>
      <c r="B146" s="5">
        <f>+xform!AA149</f>
        <v>-0.0003624318644858379</v>
      </c>
      <c r="C146" s="5">
        <f>+xform!P149</f>
        <v>-0.008061939766948583</v>
      </c>
      <c r="D146" s="3">
        <f t="shared" si="45"/>
        <v>256970.58781732756</v>
      </c>
      <c r="E146" s="3">
        <f t="shared" si="45"/>
        <v>232848.04640170335</v>
      </c>
      <c r="F146" s="3">
        <f t="shared" si="46"/>
        <v>-93.16809634750825</v>
      </c>
      <c r="G146" s="3">
        <f t="shared" si="46"/>
        <v>-1892.4638545486669</v>
      </c>
      <c r="H146" s="5">
        <f t="shared" si="47"/>
        <v>0.2412254141562422</v>
      </c>
    </row>
    <row r="147" spans="1:8" ht="12.75">
      <c r="A147" s="2">
        <v>42643</v>
      </c>
      <c r="B147" s="5">
        <f>+xform!AA150</f>
        <v>-0.002862394330237273</v>
      </c>
      <c r="C147" s="5">
        <f>+xform!P150</f>
        <v>-0.002639907100495586</v>
      </c>
      <c r="D147" s="3">
        <f t="shared" si="45"/>
        <v>256235.0366637215</v>
      </c>
      <c r="E147" s="3">
        <f t="shared" si="45"/>
        <v>232233.34919067097</v>
      </c>
      <c r="F147" s="3">
        <f t="shared" si="46"/>
        <v>-735.5511536060658</v>
      </c>
      <c r="G147" s="3">
        <f t="shared" si="46"/>
        <v>-614.6972110323841</v>
      </c>
      <c r="H147" s="5">
        <f t="shared" si="47"/>
        <v>0.24001687473050515</v>
      </c>
    </row>
    <row r="148" spans="1:8" ht="12.75">
      <c r="A148" s="2">
        <v>42674</v>
      </c>
      <c r="B148" s="5">
        <f>+xform!AA151</f>
        <v>-0.010831115494743856</v>
      </c>
      <c r="C148" s="5">
        <f>+xform!P151</f>
        <v>-0.008486913336999908</v>
      </c>
      <c r="D148" s="3">
        <f aca="true" t="shared" si="48" ref="D148:E150">+D147*(1+B148)</f>
        <v>253459.7253878168</v>
      </c>
      <c r="E148" s="3">
        <f t="shared" si="48"/>
        <v>230262.4048821285</v>
      </c>
      <c r="F148" s="3">
        <f aca="true" t="shared" si="49" ref="F148:G150">+D148-D147</f>
        <v>-2775.311275904678</v>
      </c>
      <c r="G148" s="3">
        <f t="shared" si="49"/>
        <v>-1970.9443085424718</v>
      </c>
      <c r="H148" s="5">
        <f t="shared" si="47"/>
        <v>0.23197320505688301</v>
      </c>
    </row>
    <row r="149" spans="1:8" ht="12.75">
      <c r="A149" s="2">
        <v>42704</v>
      </c>
      <c r="B149" s="5">
        <f>+xform!AA152</f>
        <v>0.002988692318315382</v>
      </c>
      <c r="C149" s="5">
        <f>+xform!P152</f>
        <v>0.005157679902132718</v>
      </c>
      <c r="D149" s="3">
        <f t="shared" si="48"/>
        <v>254217.23852208568</v>
      </c>
      <c r="E149" s="3">
        <f t="shared" si="48"/>
        <v>231450.0246600058</v>
      </c>
      <c r="F149" s="3">
        <f t="shared" si="49"/>
        <v>757.5131342688692</v>
      </c>
      <c r="G149" s="3">
        <f t="shared" si="49"/>
        <v>1187.6197778772912</v>
      </c>
      <c r="H149" s="5">
        <f t="shared" si="47"/>
        <v>0.22767213862079894</v>
      </c>
    </row>
    <row r="150" spans="1:8" ht="12.75">
      <c r="A150" s="2">
        <v>42734</v>
      </c>
      <c r="B150" s="5">
        <f>+xform!AA153</f>
        <v>0.0033932334414615074</v>
      </c>
      <c r="C150" s="5">
        <f>+xform!P153</f>
        <v>0.016953222691736193</v>
      </c>
      <c r="D150" s="3">
        <f t="shared" si="48"/>
        <v>255079.85695723482</v>
      </c>
      <c r="E150" s="3">
        <f t="shared" si="48"/>
        <v>235373.84847007468</v>
      </c>
      <c r="F150" s="3">
        <f t="shared" si="49"/>
        <v>862.6184351491393</v>
      </c>
      <c r="G150" s="3">
        <f t="shared" si="49"/>
        <v>3923.8238100688905</v>
      </c>
      <c r="H150" s="5">
        <f t="shared" si="47"/>
        <v>0.19706008487160132</v>
      </c>
    </row>
    <row r="151" spans="1:8" ht="12.75">
      <c r="A151" s="2">
        <v>42766</v>
      </c>
      <c r="B151" s="5">
        <f>+xform!AA154</f>
        <v>0.0016992030986755719</v>
      </c>
      <c r="C151" s="5">
        <f>+xform!P154</f>
        <v>-0.004106835846909973</v>
      </c>
      <c r="D151" s="3">
        <f aca="true" t="shared" si="50" ref="D151:E154">+D150*(1+B151)</f>
        <v>255513.28944058626</v>
      </c>
      <c r="E151" s="3">
        <f t="shared" si="50"/>
        <v>234407.20671175263</v>
      </c>
      <c r="F151" s="3">
        <f aca="true" t="shared" si="51" ref="F151:G154">+D151-D150</f>
        <v>433.43248335144017</v>
      </c>
      <c r="G151" s="3">
        <f t="shared" si="51"/>
        <v>-966.6417583220464</v>
      </c>
      <c r="H151" s="5">
        <f aca="true" t="shared" si="52" ref="H151:H156">+(D151/D$2-1)-(E151/E$2-1)</f>
        <v>0.2110608272883363</v>
      </c>
    </row>
    <row r="152" spans="1:8" ht="12.75">
      <c r="A152" s="2">
        <v>42794</v>
      </c>
      <c r="B152" s="5">
        <f>+xform!AA155</f>
        <v>0.03139378687155808</v>
      </c>
      <c r="C152" s="5">
        <f>+xform!P155</f>
        <v>0.029639605324204798</v>
      </c>
      <c r="D152" s="3">
        <f t="shared" si="50"/>
        <v>263534.8191921348</v>
      </c>
      <c r="E152" s="3">
        <f t="shared" si="50"/>
        <v>241354.94380383825</v>
      </c>
      <c r="F152" s="3">
        <f t="shared" si="51"/>
        <v>8021.5297515485145</v>
      </c>
      <c r="G152" s="3">
        <f t="shared" si="51"/>
        <v>6947.737092085619</v>
      </c>
      <c r="H152" s="5">
        <f t="shared" si="52"/>
        <v>0.2217987538829651</v>
      </c>
    </row>
    <row r="153" spans="1:8" ht="12.75">
      <c r="A153" s="2">
        <v>42825</v>
      </c>
      <c r="B153" s="5">
        <f>+xform!AA156</f>
        <v>0.011490428291793985</v>
      </c>
      <c r="C153" s="5">
        <f>+xform!P156</f>
        <v>0.006641771834412985</v>
      </c>
      <c r="D153" s="3">
        <f t="shared" si="50"/>
        <v>266562.94713445293</v>
      </c>
      <c r="E153" s="3">
        <f t="shared" si="50"/>
        <v>242957.96827169092</v>
      </c>
      <c r="F153" s="3">
        <f t="shared" si="51"/>
        <v>3028.127942318155</v>
      </c>
      <c r="G153" s="3">
        <f t="shared" si="51"/>
        <v>1603.024467852665</v>
      </c>
      <c r="H153" s="5">
        <f t="shared" si="52"/>
        <v>0.23604978862762005</v>
      </c>
    </row>
    <row r="154" spans="1:8" ht="12.75">
      <c r="A154" s="2">
        <v>42853</v>
      </c>
      <c r="B154" s="5">
        <f>+xform!AA157</f>
        <v>0.0070304909499717145</v>
      </c>
      <c r="C154" s="5">
        <f>+xform!P157</f>
        <v>0.00583409805661077</v>
      </c>
      <c r="D154" s="3">
        <f t="shared" si="50"/>
        <v>268437.0155218795</v>
      </c>
      <c r="E154" s="3">
        <f t="shared" si="50"/>
        <v>244375.40888222287</v>
      </c>
      <c r="F154" s="3">
        <f t="shared" si="51"/>
        <v>1874.0683874265524</v>
      </c>
      <c r="G154" s="3">
        <f t="shared" si="51"/>
        <v>1417.4406105319504</v>
      </c>
      <c r="H154" s="5">
        <f t="shared" si="52"/>
        <v>0.24061606639656619</v>
      </c>
    </row>
    <row r="155" spans="1:8" ht="12.75">
      <c r="A155" s="2">
        <v>42886</v>
      </c>
      <c r="B155" s="5">
        <f>+xform!AA158</f>
        <v>0.005086888727673502</v>
      </c>
      <c r="C155" s="5">
        <f>+xform!P158</f>
        <v>0.007214893178940818</v>
      </c>
      <c r="D155" s="3">
        <f aca="true" t="shared" si="53" ref="D155:E157">+D154*(1+B155)</f>
        <v>269802.5247502281</v>
      </c>
      <c r="E155" s="3">
        <f t="shared" si="53"/>
        <v>246138.5513528681</v>
      </c>
      <c r="F155" s="3">
        <f aca="true" t="shared" si="54" ref="F155:G157">+D155-D154</f>
        <v>1365.5092283486156</v>
      </c>
      <c r="G155" s="3">
        <f t="shared" si="54"/>
        <v>1763.1424706452235</v>
      </c>
      <c r="H155" s="5">
        <f t="shared" si="52"/>
        <v>0.23663973397359994</v>
      </c>
    </row>
    <row r="156" spans="1:8" ht="12.75">
      <c r="A156" s="2">
        <v>42916</v>
      </c>
      <c r="B156" s="5">
        <f>+xform!AA159</f>
        <v>-0.012852261995527265</v>
      </c>
      <c r="C156" s="5">
        <f>+xform!P159</f>
        <v>-0.013190845759081188</v>
      </c>
      <c r="D156" s="3">
        <f t="shared" si="53"/>
        <v>266334.95201508346</v>
      </c>
      <c r="E156" s="3">
        <f t="shared" si="53"/>
        <v>242891.77568660874</v>
      </c>
      <c r="F156" s="3">
        <f t="shared" si="54"/>
        <v>-3467.5727351446403</v>
      </c>
      <c r="G156" s="3">
        <f t="shared" si="54"/>
        <v>-3246.7756662593456</v>
      </c>
      <c r="H156" s="5">
        <f t="shared" si="52"/>
        <v>0.23443176328474724</v>
      </c>
    </row>
    <row r="157" spans="1:8" ht="12.75">
      <c r="A157" s="2">
        <v>42947</v>
      </c>
      <c r="B157" s="5">
        <f>+xform!AA160</f>
        <v>-0.01180588669144349</v>
      </c>
      <c r="C157" s="5">
        <f>+xform!P160</f>
        <v>-0.009185928055151433</v>
      </c>
      <c r="D157" s="3">
        <f t="shared" si="53"/>
        <v>263190.63174962235</v>
      </c>
      <c r="E157" s="3">
        <f t="shared" si="53"/>
        <v>240660.58930996357</v>
      </c>
      <c r="F157" s="3">
        <f t="shared" si="54"/>
        <v>-3144.3202654611086</v>
      </c>
      <c r="G157" s="3">
        <f t="shared" si="54"/>
        <v>-2231.1863766451715</v>
      </c>
      <c r="H157" s="5">
        <f aca="true" t="shared" si="55" ref="H157:H162">+(D157/D$2-1)-(E157/E$2-1)</f>
        <v>0.22530042439658748</v>
      </c>
    </row>
    <row r="158" spans="1:8" ht="12.75">
      <c r="A158" s="2">
        <v>42978</v>
      </c>
      <c r="B158" s="5">
        <f>+xform!AA161</f>
        <v>0.006199973414236185</v>
      </c>
      <c r="C158" s="5">
        <f>+xform!P161</f>
        <v>0.0021400938134034765</v>
      </c>
      <c r="D158" s="3">
        <f aca="true" t="shared" si="56" ref="D158:E160">+D157*(1+B158)</f>
        <v>264822.40666934603</v>
      </c>
      <c r="E158" s="3">
        <f t="shared" si="56"/>
        <v>241175.62554827586</v>
      </c>
      <c r="F158" s="3">
        <f aca="true" t="shared" si="57" ref="F158:G160">+D158-D157</f>
        <v>1631.7749197236844</v>
      </c>
      <c r="G158" s="3">
        <f t="shared" si="57"/>
        <v>515.0362383122847</v>
      </c>
      <c r="H158" s="5">
        <f t="shared" si="55"/>
        <v>0.23646781121070193</v>
      </c>
    </row>
    <row r="159" spans="1:8" ht="12.75">
      <c r="A159" s="2">
        <v>43008</v>
      </c>
      <c r="B159" s="5">
        <f>+xform!AA162</f>
        <v>0.007331650452635112</v>
      </c>
      <c r="C159" s="5">
        <f>+xform!P162</f>
        <v>0.005933772507918078</v>
      </c>
      <c r="D159" s="3">
        <f t="shared" si="56"/>
        <v>266763.99198707123</v>
      </c>
      <c r="E159" s="3">
        <f t="shared" si="56"/>
        <v>242606.70684473414</v>
      </c>
      <c r="F159" s="3">
        <f t="shared" si="57"/>
        <v>1941.5853177251993</v>
      </c>
      <c r="G159" s="3">
        <f t="shared" si="57"/>
        <v>1431.0812964582874</v>
      </c>
      <c r="H159" s="5">
        <f t="shared" si="55"/>
        <v>0.24157285142337104</v>
      </c>
    </row>
    <row r="160" spans="1:8" ht="12.75">
      <c r="A160" s="2">
        <v>43039</v>
      </c>
      <c r="B160" s="5">
        <f>+xform!AA163</f>
        <v>0.011580543853883388</v>
      </c>
      <c r="C160" s="5">
        <f>+xform!P163</f>
        <v>0.007055360975345626</v>
      </c>
      <c r="D160" s="3">
        <f t="shared" si="56"/>
        <v>269853.2640949145</v>
      </c>
      <c r="E160" s="3">
        <f t="shared" si="56"/>
        <v>244318.3847365636</v>
      </c>
      <c r="F160" s="3">
        <f t="shared" si="57"/>
        <v>3089.2721078432514</v>
      </c>
      <c r="G160" s="3">
        <f t="shared" si="57"/>
        <v>1711.6778918294585</v>
      </c>
      <c r="H160" s="5">
        <f t="shared" si="55"/>
        <v>0.2553487935835088</v>
      </c>
    </row>
    <row r="161" spans="1:8" ht="12.75">
      <c r="A161" s="2">
        <v>43069</v>
      </c>
      <c r="B161" s="5">
        <f>+xform!AA164</f>
        <v>0.004703909709710523</v>
      </c>
      <c r="C161" s="5">
        <f>+xform!P164</f>
        <v>0.004419562970752089</v>
      </c>
      <c r="D161" s="3">
        <f aca="true" t="shared" si="58" ref="D161:E163">+D160*(1+B161)</f>
        <v>271122.62948408764</v>
      </c>
      <c r="E161" s="3">
        <f t="shared" si="58"/>
        <v>245398.1652228193</v>
      </c>
      <c r="F161" s="3">
        <f aca="true" t="shared" si="59" ref="F161:G163">+D161-D160</f>
        <v>1269.365389173152</v>
      </c>
      <c r="G161" s="3">
        <f t="shared" si="59"/>
        <v>1079.7804862557095</v>
      </c>
      <c r="H161" s="5">
        <f t="shared" si="55"/>
        <v>0.25724464261268354</v>
      </c>
    </row>
    <row r="162" spans="1:8" ht="12.75">
      <c r="A162" s="2">
        <v>43099</v>
      </c>
      <c r="B162" s="5">
        <f>+xform!AA165</f>
        <v>0.012374289873947562</v>
      </c>
      <c r="C162" s="5">
        <f>+xform!P165</f>
        <v>0.000839396801174164</v>
      </c>
      <c r="D162" s="3">
        <f t="shared" si="58"/>
        <v>274477.57949271065</v>
      </c>
      <c r="E162" s="3">
        <f t="shared" si="58"/>
        <v>245604.15165772135</v>
      </c>
      <c r="F162" s="3">
        <f t="shared" si="59"/>
        <v>3354.950008623011</v>
      </c>
      <c r="G162" s="3">
        <f t="shared" si="59"/>
        <v>205.9864349020354</v>
      </c>
      <c r="H162" s="5">
        <f t="shared" si="55"/>
        <v>0.2887342783498932</v>
      </c>
    </row>
    <row r="163" spans="1:8" ht="12.75">
      <c r="A163" s="2">
        <v>43131</v>
      </c>
      <c r="B163" s="5">
        <f>+xform!AA166</f>
        <v>-0.0016852016232099703</v>
      </c>
      <c r="C163" s="5">
        <f>+xform!P166</f>
        <v>-0.00208116035261654</v>
      </c>
      <c r="D163" s="3">
        <f t="shared" si="58"/>
        <v>274015.0294302148</v>
      </c>
      <c r="E163" s="3">
        <f t="shared" si="58"/>
        <v>245093.01003485327</v>
      </c>
      <c r="F163" s="3">
        <f t="shared" si="59"/>
        <v>-462.55006249586586</v>
      </c>
      <c r="G163" s="3">
        <f t="shared" si="59"/>
        <v>-511.1416228680755</v>
      </c>
      <c r="H163" s="5">
        <f aca="true" t="shared" si="60" ref="H163:H169">+(D163/D$2-1)-(E163/E$2-1)</f>
        <v>0.2892201939536152</v>
      </c>
    </row>
    <row r="164" spans="1:8" ht="12.75">
      <c r="A164" s="2">
        <v>43159</v>
      </c>
      <c r="B164" s="5">
        <f>+xform!AA167</f>
        <v>-0.01429429293065498</v>
      </c>
      <c r="C164" s="5">
        <f>+xform!P167</f>
        <v>-0.01272707373450357</v>
      </c>
      <c r="D164" s="3">
        <f aca="true" t="shared" si="61" ref="D164:E166">+D163*(1+B164)</f>
        <v>270098.17833213723</v>
      </c>
      <c r="E164" s="3">
        <f t="shared" si="61"/>
        <v>241973.69322432828</v>
      </c>
      <c r="F164" s="3">
        <f aca="true" t="shared" si="62" ref="F164:G166">+D164-D163</f>
        <v>-3916.8510980775463</v>
      </c>
      <c r="G164" s="3">
        <f t="shared" si="62"/>
        <v>-3119.3168105249933</v>
      </c>
      <c r="H164" s="5">
        <f t="shared" si="60"/>
        <v>0.2812448510780894</v>
      </c>
    </row>
    <row r="165" spans="1:8" ht="12.75">
      <c r="A165" s="2">
        <v>43190</v>
      </c>
      <c r="B165" s="5">
        <f>+xform!AA168</f>
        <v>0.0022372412778114753</v>
      </c>
      <c r="C165" s="5">
        <f>+xform!P168</f>
        <v>-0.004844607688085161</v>
      </c>
      <c r="D165" s="3">
        <f t="shared" si="61"/>
        <v>270702.4531257636</v>
      </c>
      <c r="E165" s="3">
        <f t="shared" si="61"/>
        <v>240801.42560981933</v>
      </c>
      <c r="F165" s="3">
        <f t="shared" si="62"/>
        <v>604.2747936263913</v>
      </c>
      <c r="G165" s="3">
        <f t="shared" si="62"/>
        <v>-1172.26761450895</v>
      </c>
      <c r="H165" s="5">
        <f t="shared" si="60"/>
        <v>0.2990102751594428</v>
      </c>
    </row>
    <row r="166" spans="1:8" ht="12.75">
      <c r="A166" s="2">
        <v>43220</v>
      </c>
      <c r="B166" s="5">
        <f>+xform!AA169</f>
        <v>0.023745413603911168</v>
      </c>
      <c r="C166" s="5">
        <f>+xform!P169</f>
        <v>0.022934973217061252</v>
      </c>
      <c r="D166" s="3">
        <f t="shared" si="61"/>
        <v>277130.3948388283</v>
      </c>
      <c r="E166" s="3">
        <f t="shared" si="61"/>
        <v>246324.19985681068</v>
      </c>
      <c r="F166" s="3">
        <f t="shared" si="62"/>
        <v>6427.941713064676</v>
      </c>
      <c r="G166" s="3">
        <f t="shared" si="62"/>
        <v>5522.77424699135</v>
      </c>
      <c r="H166" s="5">
        <f t="shared" si="60"/>
        <v>0.3080619498201762</v>
      </c>
    </row>
    <row r="167" spans="1:8" ht="12.75">
      <c r="A167" s="51">
        <v>43251</v>
      </c>
      <c r="B167" s="5">
        <f>+xform!AA170</f>
        <v>0.0017070470803366928</v>
      </c>
      <c r="C167" s="5">
        <f>+xform!P170</f>
        <v>0.004396220639485082</v>
      </c>
      <c r="D167" s="3">
        <f aca="true" t="shared" si="63" ref="D167:E169">+D166*(1+B167)</f>
        <v>277603.4694702105</v>
      </c>
      <c r="E167" s="3">
        <f t="shared" si="63"/>
        <v>247407.09538822586</v>
      </c>
      <c r="F167" s="3">
        <f aca="true" t="shared" si="64" ref="F167:G169">+D167-D166</f>
        <v>473.07463138218736</v>
      </c>
      <c r="G167" s="3">
        <f t="shared" si="64"/>
        <v>1082.8955314151826</v>
      </c>
      <c r="H167" s="5">
        <f t="shared" si="60"/>
        <v>0.3019637408198461</v>
      </c>
    </row>
    <row r="168" spans="1:8" ht="12.75">
      <c r="A168" s="2">
        <v>43280</v>
      </c>
      <c r="B168" s="5">
        <f>+xform!AA171</f>
        <v>-0.008859038146194547</v>
      </c>
      <c r="C168" s="5">
        <f>+xform!P171</f>
        <v>0.004347949364940434</v>
      </c>
      <c r="D168" s="3">
        <f t="shared" si="63"/>
        <v>275144.16974465793</v>
      </c>
      <c r="E168" s="3">
        <f t="shared" si="63"/>
        <v>248482.80891150088</v>
      </c>
      <c r="F168" s="3">
        <f t="shared" si="64"/>
        <v>-2459.299725552555</v>
      </c>
      <c r="G168" s="3">
        <f t="shared" si="64"/>
        <v>1075.7135232750152</v>
      </c>
      <c r="H168" s="5">
        <f t="shared" si="60"/>
        <v>0.26661360833157044</v>
      </c>
    </row>
    <row r="169" spans="1:8" ht="12.75">
      <c r="A169" s="2">
        <v>43312</v>
      </c>
      <c r="B169" s="5">
        <f>+xform!AA172</f>
        <v>0.012990033833911622</v>
      </c>
      <c r="C169" s="5">
        <f>+xform!P172</f>
        <v>0.01185099747510575</v>
      </c>
      <c r="D169" s="3">
        <f t="shared" si="63"/>
        <v>278718.3018188446</v>
      </c>
      <c r="E169" s="3">
        <f t="shared" si="63"/>
        <v>251427.57805251825</v>
      </c>
      <c r="F169" s="3">
        <f t="shared" si="64"/>
        <v>3574.1320741866366</v>
      </c>
      <c r="G169" s="3">
        <f t="shared" si="64"/>
        <v>2944.769141017372</v>
      </c>
      <c r="H169" s="5">
        <f t="shared" si="60"/>
        <v>0.2729072376632633</v>
      </c>
    </row>
    <row r="170" spans="1:8" ht="12.75">
      <c r="A170" s="2">
        <v>43343</v>
      </c>
      <c r="B170" s="5">
        <f>+xform!AA173</f>
        <v>-0.003750923349067457</v>
      </c>
      <c r="C170" s="5">
        <f>+xform!P173</f>
        <v>0.0008277534193041332</v>
      </c>
      <c r="D170" s="3">
        <f aca="true" t="shared" si="65" ref="D170:E172">+D169*(1+B170)</f>
        <v>277672.85083273984</v>
      </c>
      <c r="E170" s="3">
        <f t="shared" si="65"/>
        <v>251635.6980899586</v>
      </c>
      <c r="F170" s="3">
        <f aca="true" t="shared" si="66" ref="F170:G172">+D170-D169</f>
        <v>-1045.4509861047263</v>
      </c>
      <c r="G170" s="3">
        <f t="shared" si="66"/>
        <v>208.1200374403561</v>
      </c>
      <c r="H170" s="5">
        <f>+(D170/D$2-1)-(E170/E$2-1)</f>
        <v>0.2603715274278122</v>
      </c>
    </row>
    <row r="171" spans="1:8" ht="12.75">
      <c r="A171" s="2">
        <v>43373</v>
      </c>
      <c r="B171" s="5">
        <f>+xform!AA174</f>
        <v>0.0037585991795052085</v>
      </c>
      <c r="C171" s="5">
        <f>+xform!P174</f>
        <v>0.002360412699965253</v>
      </c>
      <c r="D171" s="3">
        <f t="shared" si="65"/>
        <v>278716.51178205066</v>
      </c>
      <c r="E171" s="3">
        <f t="shared" si="65"/>
        <v>252229.66218749477</v>
      </c>
      <c r="F171" s="3">
        <f t="shared" si="66"/>
        <v>1043.6609493108117</v>
      </c>
      <c r="G171" s="3">
        <f t="shared" si="66"/>
        <v>593.964097536169</v>
      </c>
      <c r="H171" s="5">
        <f>+(D171/D$2-1)-(E171/E$2-1)</f>
        <v>0.2648684959455587</v>
      </c>
    </row>
    <row r="172" spans="1:8" ht="12.75">
      <c r="A172" s="2">
        <v>43404</v>
      </c>
      <c r="B172" s="5">
        <f>+xform!AA175</f>
        <v>-0.007721519933062728</v>
      </c>
      <c r="C172" s="5">
        <f>+xform!P175</f>
        <v>-0.013140788649859542</v>
      </c>
      <c r="D172" s="3">
        <f t="shared" si="65"/>
        <v>276564.3966806519</v>
      </c>
      <c r="E172" s="3">
        <f t="shared" si="65"/>
        <v>248915.16550546343</v>
      </c>
      <c r="F172" s="3">
        <f t="shared" si="66"/>
        <v>-2152.1151013987837</v>
      </c>
      <c r="G172" s="3">
        <f t="shared" si="66"/>
        <v>-3314.496682031342</v>
      </c>
      <c r="H172" s="5">
        <f>+(D172/D$2-1)-(E172/E$2-1)</f>
        <v>0.2764923117518845</v>
      </c>
    </row>
    <row r="173" spans="1:8" ht="12.75">
      <c r="A173" s="2">
        <v>43434</v>
      </c>
      <c r="B173" s="5">
        <f>+xform!AA176</f>
        <v>0</v>
      </c>
      <c r="C173" s="5">
        <f>+xform!P176</f>
        <v>0</v>
      </c>
      <c r="D173" s="3">
        <f>+D172*(1+B173)</f>
        <v>276564.3966806519</v>
      </c>
      <c r="E173" s="3">
        <f>+E172*(1+C173)</f>
        <v>248915.16550546343</v>
      </c>
      <c r="F173" s="3">
        <f>+D173-D172</f>
        <v>0</v>
      </c>
      <c r="G173" s="3">
        <f>+E173-E172</f>
        <v>0</v>
      </c>
      <c r="H173" s="5">
        <f>+(D173/D$2-1)-(E173/E$2-1)</f>
        <v>0.2764923117518845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">
      <pane ySplit="1" topLeftCell="A147" activePane="bottomLeft" state="frozen"/>
      <selection pane="topLeft" activeCell="L2243" sqref="L2243:O2243"/>
      <selection pane="bottomLeft" activeCell="A173" sqref="A173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88</v>
      </c>
      <c r="C1" t="s">
        <v>3</v>
      </c>
      <c r="D1" s="22" t="s">
        <v>73</v>
      </c>
      <c r="E1" s="22" t="s">
        <v>4</v>
      </c>
      <c r="F1" t="s">
        <v>86</v>
      </c>
      <c r="G1" t="s">
        <v>5</v>
      </c>
      <c r="H1" t="s">
        <v>87</v>
      </c>
    </row>
    <row r="2" spans="1:6" ht="12.75">
      <c r="A2" s="2">
        <f>+xform!A5</f>
        <v>38230</v>
      </c>
      <c r="D2" s="3">
        <v>100000</v>
      </c>
      <c r="E2" s="3">
        <v>100000</v>
      </c>
      <c r="F2" s="5"/>
    </row>
    <row r="3" spans="1:8" ht="12.75">
      <c r="A3" s="2">
        <f>+xform!A6</f>
        <v>38260</v>
      </c>
      <c r="B3" s="5">
        <f>+xform!AL6</f>
        <v>0.01837053679825052</v>
      </c>
      <c r="C3" s="5">
        <f>+xform!P6</f>
        <v>0.010001024099947237</v>
      </c>
      <c r="D3" s="3">
        <f aca="true" t="shared" si="0" ref="D3:D34">+D2*(1+B3)</f>
        <v>101837.05367982505</v>
      </c>
      <c r="E3" s="3">
        <f aca="true" t="shared" si="1" ref="E3:E34">+E2*(1+C3)</f>
        <v>101000.10240999472</v>
      </c>
      <c r="F3" s="3">
        <f aca="true" t="shared" si="2" ref="F3:F34">+D3-D2</f>
        <v>1837.0536798250541</v>
      </c>
      <c r="G3" s="3">
        <f aca="true" t="shared" si="3" ref="G3:G34">+E3-E2</f>
        <v>1000.1024099947244</v>
      </c>
      <c r="H3" s="5">
        <f aca="true" t="shared" si="4" ref="H3:H34">+(D3/D$2-1)-(E3/E$2-1)</f>
        <v>0.008369512698303216</v>
      </c>
    </row>
    <row r="4" spans="1:8" ht="12.75">
      <c r="A4" s="2">
        <f>+xform!A7</f>
        <v>38289</v>
      </c>
      <c r="B4" s="5">
        <f>+xform!AL7</f>
        <v>0.0021494252085683466</v>
      </c>
      <c r="C4" s="5">
        <f>+xform!P7</f>
        <v>-0.00011751803145706964</v>
      </c>
      <c r="D4" s="3">
        <f t="shared" si="0"/>
        <v>102055.9448101708</v>
      </c>
      <c r="E4" s="3">
        <f t="shared" si="1"/>
        <v>100988.23307678253</v>
      </c>
      <c r="F4" s="3">
        <f t="shared" si="2"/>
        <v>218.89113034574257</v>
      </c>
      <c r="G4" s="3">
        <f t="shared" si="3"/>
        <v>-11.869333212191123</v>
      </c>
      <c r="H4" s="5">
        <f t="shared" si="4"/>
        <v>0.010677117333882657</v>
      </c>
    </row>
    <row r="5" spans="1:8" ht="12.75">
      <c r="A5" s="2">
        <f>+xform!A8</f>
        <v>38321</v>
      </c>
      <c r="B5" s="5">
        <f>+xform!AL8</f>
        <v>0.03210873185356372</v>
      </c>
      <c r="C5" s="5">
        <f>+xform!P8</f>
        <v>0.020262754335360022</v>
      </c>
      <c r="D5" s="3">
        <f t="shared" si="0"/>
        <v>105332.83177614267</v>
      </c>
      <c r="E5" s="3">
        <f t="shared" si="1"/>
        <v>103034.53283437945</v>
      </c>
      <c r="F5" s="3">
        <f t="shared" si="2"/>
        <v>3276.8869659718766</v>
      </c>
      <c r="G5" s="3">
        <f t="shared" si="3"/>
        <v>2046.2997575969202</v>
      </c>
      <c r="H5" s="5">
        <f t="shared" si="4"/>
        <v>0.022982989417632327</v>
      </c>
    </row>
    <row r="6" spans="1:8" ht="12.75">
      <c r="A6" s="2">
        <f>+xform!A9</f>
        <v>38351</v>
      </c>
      <c r="B6" s="5">
        <f>+xform!AL9</f>
        <v>0.013670506399066548</v>
      </c>
      <c r="C6" s="5">
        <f>+xform!P9</f>
        <v>0.013072926271717633</v>
      </c>
      <c r="D6" s="3">
        <f t="shared" si="0"/>
        <v>106772.78492697023</v>
      </c>
      <c r="E6" s="3">
        <f t="shared" si="1"/>
        <v>104381.49568556418</v>
      </c>
      <c r="F6" s="3">
        <f t="shared" si="2"/>
        <v>1439.953150827554</v>
      </c>
      <c r="G6" s="3">
        <f t="shared" si="3"/>
        <v>1346.9628511847259</v>
      </c>
      <c r="H6" s="5">
        <f t="shared" si="4"/>
        <v>0.02391289241406036</v>
      </c>
    </row>
    <row r="7" spans="1:8" ht="12.75">
      <c r="A7" s="2">
        <f>+xform!A10</f>
        <v>38383</v>
      </c>
      <c r="B7" s="5">
        <f>+xform!AL10</f>
        <v>0.02862482422260893</v>
      </c>
      <c r="C7" s="5">
        <f>+xform!P10</f>
        <v>0.02530784876577219</v>
      </c>
      <c r="D7" s="3">
        <f t="shared" si="0"/>
        <v>109829.1371272632</v>
      </c>
      <c r="E7" s="3">
        <f t="shared" si="1"/>
        <v>107023.16679231953</v>
      </c>
      <c r="F7" s="3">
        <f t="shared" si="2"/>
        <v>3056.3522002929676</v>
      </c>
      <c r="G7" s="3">
        <f t="shared" si="3"/>
        <v>2641.671106755355</v>
      </c>
      <c r="H7" s="5">
        <f t="shared" si="4"/>
        <v>0.028059703349436527</v>
      </c>
    </row>
    <row r="8" spans="1:8" ht="12.75">
      <c r="A8" s="2">
        <f>+xform!A11</f>
        <v>38411</v>
      </c>
      <c r="B8" s="5">
        <f>+xform!AL11</f>
        <v>0.013339922973011212</v>
      </c>
      <c r="C8" s="5">
        <f>+xform!P11</f>
        <v>0.013659617594386896</v>
      </c>
      <c r="D8" s="3">
        <f t="shared" si="0"/>
        <v>111294.24935673315</v>
      </c>
      <c r="E8" s="3">
        <f t="shared" si="1"/>
        <v>108485.0623244429</v>
      </c>
      <c r="F8" s="3">
        <f t="shared" si="2"/>
        <v>1465.1122294699599</v>
      </c>
      <c r="G8" s="3">
        <f t="shared" si="3"/>
        <v>1461.8955321233661</v>
      </c>
      <c r="H8" s="5">
        <f t="shared" si="4"/>
        <v>0.0280918703229025</v>
      </c>
    </row>
    <row r="9" spans="1:8" ht="12.75">
      <c r="A9" s="2">
        <f>+xform!A12</f>
        <v>38442</v>
      </c>
      <c r="B9" s="5">
        <f>+xform!AL12</f>
        <v>0.006532715944129137</v>
      </c>
      <c r="C9" s="5">
        <f>+xform!P12</f>
        <v>0.002282500708626395</v>
      </c>
      <c r="D9" s="3">
        <f t="shared" si="0"/>
        <v>112021.30307399576</v>
      </c>
      <c r="E9" s="3">
        <f t="shared" si="1"/>
        <v>108732.67955607382</v>
      </c>
      <c r="F9" s="3">
        <f t="shared" si="2"/>
        <v>727.0537172626064</v>
      </c>
      <c r="G9" s="3">
        <f t="shared" si="3"/>
        <v>247.61723163092392</v>
      </c>
      <c r="H9" s="5">
        <f t="shared" si="4"/>
        <v>0.0328862351792194</v>
      </c>
    </row>
    <row r="10" spans="1:8" ht="12.75">
      <c r="A10" s="2">
        <f>+xform!A13</f>
        <v>38471</v>
      </c>
      <c r="B10" s="5">
        <f>+xform!AL13</f>
        <v>-0.0026320738061356187</v>
      </c>
      <c r="C10" s="5">
        <f>+xform!P13</f>
        <v>0.00047100334917314895</v>
      </c>
      <c r="D10" s="3">
        <f t="shared" si="0"/>
        <v>111726.45473644552</v>
      </c>
      <c r="E10" s="3">
        <f t="shared" si="1"/>
        <v>108783.8930123093</v>
      </c>
      <c r="F10" s="3">
        <f t="shared" si="2"/>
        <v>-294.8483375502401</v>
      </c>
      <c r="G10" s="3">
        <f t="shared" si="3"/>
        <v>51.21345623547677</v>
      </c>
      <c r="H10" s="5">
        <f t="shared" si="4"/>
        <v>0.029425617241362056</v>
      </c>
    </row>
    <row r="11" spans="1:8" ht="12.75">
      <c r="A11" s="2">
        <f>+xform!A14</f>
        <v>38503</v>
      </c>
      <c r="B11" s="5">
        <f>+xform!AL14</f>
        <v>0.027524949356143396</v>
      </c>
      <c r="C11" s="5">
        <f>+xform!P14</f>
        <v>0.03291241585480966</v>
      </c>
      <c r="D11" s="3">
        <f t="shared" si="0"/>
        <v>114801.71974480763</v>
      </c>
      <c r="E11" s="3">
        <f t="shared" si="1"/>
        <v>112364.23373743556</v>
      </c>
      <c r="F11" s="3">
        <f t="shared" si="2"/>
        <v>3075.265008362112</v>
      </c>
      <c r="G11" s="3">
        <f t="shared" si="3"/>
        <v>3580.3407251262543</v>
      </c>
      <c r="H11" s="5">
        <f t="shared" si="4"/>
        <v>0.024374860073720805</v>
      </c>
    </row>
    <row r="12" spans="1:8" ht="12.75">
      <c r="A12" s="2">
        <f>+xform!A15</f>
        <v>38533</v>
      </c>
      <c r="B12" s="5">
        <f>+xform!AL15</f>
        <v>0.023354057593019773</v>
      </c>
      <c r="C12" s="5">
        <f>+xform!P15</f>
        <v>0.019168818490159945</v>
      </c>
      <c r="D12" s="3">
        <f t="shared" si="0"/>
        <v>117482.80571950559</v>
      </c>
      <c r="E12" s="3">
        <f t="shared" si="1"/>
        <v>114518.12333873437</v>
      </c>
      <c r="F12" s="3">
        <f t="shared" si="2"/>
        <v>2681.085974697955</v>
      </c>
      <c r="G12" s="3">
        <f t="shared" si="3"/>
        <v>2153.8896012988116</v>
      </c>
      <c r="H12" s="5">
        <f t="shared" si="4"/>
        <v>0.029646823807712108</v>
      </c>
    </row>
    <row r="13" spans="1:8" ht="12.75">
      <c r="A13" s="2">
        <f>+xform!A16</f>
        <v>38562</v>
      </c>
      <c r="B13" s="5">
        <f>+xform!AL16</f>
        <v>0.005248421485957315</v>
      </c>
      <c r="C13" s="5">
        <f>+xform!P16</f>
        <v>0.014473205554420065</v>
      </c>
      <c r="D13" s="3">
        <f t="shared" si="0"/>
        <v>118099.4050012744</v>
      </c>
      <c r="E13" s="3">
        <f t="shared" si="1"/>
        <v>116175.56767752231</v>
      </c>
      <c r="F13" s="3">
        <f t="shared" si="2"/>
        <v>616.5992817688093</v>
      </c>
      <c r="G13" s="3">
        <f t="shared" si="3"/>
        <v>1657.4443387879437</v>
      </c>
      <c r="H13" s="5">
        <f t="shared" si="4"/>
        <v>0.019238373237520978</v>
      </c>
    </row>
    <row r="14" spans="1:8" ht="12.75">
      <c r="A14" s="2">
        <f>+xform!A17</f>
        <v>38595</v>
      </c>
      <c r="B14" s="5">
        <f>+xform!AL17</f>
        <v>-0.0024702859187472536</v>
      </c>
      <c r="C14" s="5">
        <f>+xform!P17</f>
        <v>-0.0002468734544178006</v>
      </c>
      <c r="D14" s="3">
        <f t="shared" si="0"/>
        <v>117807.66570408733</v>
      </c>
      <c r="E14" s="3">
        <f t="shared" si="1"/>
        <v>116146.88701381082</v>
      </c>
      <c r="F14" s="3">
        <f t="shared" si="2"/>
        <v>-291.7392971870722</v>
      </c>
      <c r="G14" s="3">
        <f t="shared" si="3"/>
        <v>-28.680663711493253</v>
      </c>
      <c r="H14" s="5">
        <f t="shared" si="4"/>
        <v>0.016607786902764987</v>
      </c>
    </row>
    <row r="15" spans="1:8" ht="12.75">
      <c r="A15" s="2">
        <f>+xform!A18</f>
        <v>38625</v>
      </c>
      <c r="B15" s="5">
        <f>+xform!AL18</f>
        <v>0.033591587727865906</v>
      </c>
      <c r="C15" s="5">
        <f>+xform!P18</f>
        <v>0.020678981290104217</v>
      </c>
      <c r="D15" s="3">
        <f t="shared" si="0"/>
        <v>121765.01224160127</v>
      </c>
      <c r="E15" s="3">
        <f t="shared" si="1"/>
        <v>118548.68631727327</v>
      </c>
      <c r="F15" s="3">
        <f t="shared" si="2"/>
        <v>3957.3465375139494</v>
      </c>
      <c r="G15" s="3">
        <f t="shared" si="3"/>
        <v>2401.7993034624524</v>
      </c>
      <c r="H15" s="5">
        <f t="shared" si="4"/>
        <v>0.03216325924328012</v>
      </c>
    </row>
    <row r="16" spans="1:8" ht="12.75">
      <c r="A16" s="2">
        <f>+xform!A19</f>
        <v>38656</v>
      </c>
      <c r="B16" s="5">
        <f>+xform!AL19</f>
        <v>-0.014455555323476067</v>
      </c>
      <c r="C16" s="5">
        <f>+xform!P19</f>
        <v>-0.016383726333712885</v>
      </c>
      <c r="D16" s="3">
        <f t="shared" si="0"/>
        <v>120004.83137067907</v>
      </c>
      <c r="E16" s="3">
        <f t="shared" si="1"/>
        <v>116606.41708342989</v>
      </c>
      <c r="F16" s="3">
        <f t="shared" si="2"/>
        <v>-1760.1808709222096</v>
      </c>
      <c r="G16" s="3">
        <f t="shared" si="3"/>
        <v>-1942.2692338433844</v>
      </c>
      <c r="H16" s="5">
        <f t="shared" si="4"/>
        <v>0.03398414287249163</v>
      </c>
    </row>
    <row r="17" spans="1:8" ht="12.75">
      <c r="A17" s="2">
        <f>+xform!A20</f>
        <v>38686</v>
      </c>
      <c r="B17" s="5">
        <f>+xform!AL20</f>
        <v>0.020732816681107057</v>
      </c>
      <c r="C17" s="5">
        <f>+xform!P20</f>
        <v>0.02320475846943748</v>
      </c>
      <c r="D17" s="3">
        <f t="shared" si="0"/>
        <v>122492.86954033453</v>
      </c>
      <c r="E17" s="3">
        <f t="shared" si="1"/>
        <v>119312.24082783736</v>
      </c>
      <c r="F17" s="3">
        <f t="shared" si="2"/>
        <v>2488.0381696554687</v>
      </c>
      <c r="G17" s="3">
        <f t="shared" si="3"/>
        <v>2705.8237444074766</v>
      </c>
      <c r="H17" s="5">
        <f t="shared" si="4"/>
        <v>0.0318062871249718</v>
      </c>
    </row>
    <row r="18" spans="1:8" ht="12.75">
      <c r="A18" s="2">
        <f>+xform!A21</f>
        <v>38716</v>
      </c>
      <c r="B18" s="5">
        <f>+xform!AL21</f>
        <v>0.016619019787612665</v>
      </c>
      <c r="C18" s="5">
        <f>+xform!P21</f>
        <v>0.016360357966020055</v>
      </c>
      <c r="D18" s="3">
        <f t="shared" si="0"/>
        <v>124528.58096306681</v>
      </c>
      <c r="E18" s="3">
        <f t="shared" si="1"/>
        <v>121264.23179750878</v>
      </c>
      <c r="F18" s="3">
        <f t="shared" si="2"/>
        <v>2035.7114227322745</v>
      </c>
      <c r="G18" s="3">
        <f t="shared" si="3"/>
        <v>1951.9909696714167</v>
      </c>
      <c r="H18" s="5">
        <f t="shared" si="4"/>
        <v>0.032643491655580226</v>
      </c>
    </row>
    <row r="19" spans="1:8" ht="12.75">
      <c r="A19" s="2">
        <f>+xform!A22</f>
        <v>38748</v>
      </c>
      <c r="B19" s="5">
        <f>+xform!AL22</f>
        <v>0.003150964255061909</v>
      </c>
      <c r="C19" s="5">
        <f>+xform!P22</f>
        <v>0.0028523089029964584</v>
      </c>
      <c r="D19" s="3">
        <f t="shared" si="0"/>
        <v>124920.96607041503</v>
      </c>
      <c r="E19" s="3">
        <f t="shared" si="1"/>
        <v>121610.11484547982</v>
      </c>
      <c r="F19" s="3">
        <f t="shared" si="2"/>
        <v>392.38510734822194</v>
      </c>
      <c r="G19" s="3">
        <f t="shared" si="3"/>
        <v>345.883047971045</v>
      </c>
      <c r="H19" s="5">
        <f t="shared" si="4"/>
        <v>0.03310851224935196</v>
      </c>
    </row>
    <row r="20" spans="1:8" ht="12.75">
      <c r="A20" s="2">
        <f>+xform!A23</f>
        <v>38776</v>
      </c>
      <c r="B20" s="5">
        <f>+xform!AL23</f>
        <v>0.022025769857114522</v>
      </c>
      <c r="C20" s="5">
        <f>+xform!P23</f>
        <v>0.018564464697437458</v>
      </c>
      <c r="D20" s="3">
        <f t="shared" si="0"/>
        <v>127672.4465194104</v>
      </c>
      <c r="E20" s="3">
        <f t="shared" si="1"/>
        <v>123867.74152938004</v>
      </c>
      <c r="F20" s="3">
        <f t="shared" si="2"/>
        <v>2751.4804489953676</v>
      </c>
      <c r="G20" s="3">
        <f t="shared" si="3"/>
        <v>2257.62668390022</v>
      </c>
      <c r="H20" s="5">
        <f t="shared" si="4"/>
        <v>0.03804704990030339</v>
      </c>
    </row>
    <row r="21" spans="1:8" ht="12.75">
      <c r="A21" s="2">
        <f>+xform!A24</f>
        <v>38807</v>
      </c>
      <c r="B21" s="5">
        <f>+xform!AL24</f>
        <v>0.0032894667837717706</v>
      </c>
      <c r="C21" s="5">
        <f>+xform!P24</f>
        <v>0.0006039791446125261</v>
      </c>
      <c r="D21" s="3">
        <f t="shared" si="0"/>
        <v>128092.42079143887</v>
      </c>
      <c r="E21" s="3">
        <f t="shared" si="1"/>
        <v>123942.55506195406</v>
      </c>
      <c r="F21" s="3">
        <f t="shared" si="2"/>
        <v>419.9742720284703</v>
      </c>
      <c r="G21" s="3">
        <f t="shared" si="3"/>
        <v>74.81353257401497</v>
      </c>
      <c r="H21" s="5">
        <f t="shared" si="4"/>
        <v>0.04149865729484814</v>
      </c>
    </row>
    <row r="22" spans="1:8" ht="12.75">
      <c r="A22" s="2">
        <f>+xform!A25</f>
        <v>38835</v>
      </c>
      <c r="B22" s="5">
        <f>+xform!AL25</f>
        <v>-0.014374511747745039</v>
      </c>
      <c r="C22" s="5">
        <f>+xform!P25</f>
        <v>-0.010654283579809526</v>
      </c>
      <c r="D22" s="3">
        <f t="shared" si="0"/>
        <v>126251.15478397523</v>
      </c>
      <c r="E22" s="3">
        <f t="shared" si="1"/>
        <v>122622.03593271784</v>
      </c>
      <c r="F22" s="3">
        <f t="shared" si="2"/>
        <v>-1841.266007463637</v>
      </c>
      <c r="G22" s="3">
        <f t="shared" si="3"/>
        <v>-1320.5191292362142</v>
      </c>
      <c r="H22" s="5">
        <f t="shared" si="4"/>
        <v>0.036291188512573846</v>
      </c>
    </row>
    <row r="23" spans="1:8" ht="12.75">
      <c r="A23" s="2">
        <f>+xform!A26</f>
        <v>38868</v>
      </c>
      <c r="B23" s="5">
        <f>+xform!AL26</f>
        <v>-0.033149677884006676</v>
      </c>
      <c r="C23" s="5">
        <f>+xform!P26</f>
        <v>-0.021094031040563874</v>
      </c>
      <c r="D23" s="3">
        <f t="shared" si="0"/>
        <v>122065.96967040258</v>
      </c>
      <c r="E23" s="3">
        <f t="shared" si="1"/>
        <v>120035.44290049595</v>
      </c>
      <c r="F23" s="3">
        <f t="shared" si="2"/>
        <v>-4185.1851135726465</v>
      </c>
      <c r="G23" s="3">
        <f t="shared" si="3"/>
        <v>-2586.593032221892</v>
      </c>
      <c r="H23" s="5">
        <f t="shared" si="4"/>
        <v>0.020305267699066265</v>
      </c>
    </row>
    <row r="24" spans="1:8" ht="12.75">
      <c r="A24" s="2">
        <f>+xform!A27</f>
        <v>38898</v>
      </c>
      <c r="B24" s="5">
        <f>+xform!AL27</f>
        <v>0.0029324367932627416</v>
      </c>
      <c r="C24" s="5">
        <f>+xform!P27</f>
        <v>0.0009826986931647408</v>
      </c>
      <c r="D24" s="3">
        <f t="shared" si="0"/>
        <v>122423.92041106938</v>
      </c>
      <c r="E24" s="3">
        <f t="shared" si="1"/>
        <v>120153.40157336772</v>
      </c>
      <c r="F24" s="3">
        <f t="shared" si="2"/>
        <v>357.9507406667981</v>
      </c>
      <c r="G24" s="3">
        <f t="shared" si="3"/>
        <v>117.95867287176952</v>
      </c>
      <c r="H24" s="5">
        <f t="shared" si="4"/>
        <v>0.022705188377016627</v>
      </c>
    </row>
    <row r="25" spans="1:8" ht="12.75">
      <c r="A25" s="2">
        <f>+xform!A28</f>
        <v>38929</v>
      </c>
      <c r="B25" s="5">
        <f>+xform!AL28</f>
        <v>0.02147982353747806</v>
      </c>
      <c r="C25" s="5">
        <f>+xform!P28</f>
        <v>0.019906702499792085</v>
      </c>
      <c r="D25" s="3">
        <f t="shared" si="0"/>
        <v>125053.5646182654</v>
      </c>
      <c r="E25" s="3">
        <f t="shared" si="1"/>
        <v>122545.2595928268</v>
      </c>
      <c r="F25" s="3">
        <f t="shared" si="2"/>
        <v>2629.644207196019</v>
      </c>
      <c r="G25" s="3">
        <f t="shared" si="3"/>
        <v>2391.858019459076</v>
      </c>
      <c r="H25" s="5">
        <f t="shared" si="4"/>
        <v>0.025083050254385952</v>
      </c>
    </row>
    <row r="26" spans="1:8" ht="12.75">
      <c r="A26" s="2">
        <f>+xform!A29</f>
        <v>38960</v>
      </c>
      <c r="B26" s="5">
        <f>+xform!AL29</f>
        <v>0.018635268979655988</v>
      </c>
      <c r="C26" s="5">
        <f>+xform!P29</f>
        <v>0.01872388702093057</v>
      </c>
      <c r="D26" s="3">
        <f t="shared" si="0"/>
        <v>127383.97143179158</v>
      </c>
      <c r="E26" s="3">
        <f t="shared" si="1"/>
        <v>124839.78318839349</v>
      </c>
      <c r="F26" s="3">
        <f t="shared" si="2"/>
        <v>2330.406813526177</v>
      </c>
      <c r="G26" s="3">
        <f t="shared" si="3"/>
        <v>2294.5235955666867</v>
      </c>
      <c r="H26" s="5">
        <f t="shared" si="4"/>
        <v>0.025441882433981045</v>
      </c>
    </row>
    <row r="27" spans="1:8" ht="12.75">
      <c r="A27" s="2">
        <f>+xform!A30</f>
        <v>38989</v>
      </c>
      <c r="B27" s="5">
        <f>+xform!AL30</f>
        <v>0.02201625717582701</v>
      </c>
      <c r="C27" s="5">
        <f>+xform!P30</f>
        <v>0.017622956073751885</v>
      </c>
      <c r="D27" s="3">
        <f t="shared" si="0"/>
        <v>130188.48970691212</v>
      </c>
      <c r="E27" s="3">
        <f t="shared" si="1"/>
        <v>127039.82920377926</v>
      </c>
      <c r="F27" s="3">
        <f t="shared" si="2"/>
        <v>2804.518275120543</v>
      </c>
      <c r="G27" s="3">
        <f t="shared" si="3"/>
        <v>2200.046015385771</v>
      </c>
      <c r="H27" s="5">
        <f t="shared" si="4"/>
        <v>0.03148660503132872</v>
      </c>
    </row>
    <row r="28" spans="1:8" ht="12.75">
      <c r="A28" s="2">
        <f>+xform!A31</f>
        <v>39021</v>
      </c>
      <c r="B28" s="5">
        <f>+xform!AL31</f>
        <v>0.01826080292952424</v>
      </c>
      <c r="C28" s="5">
        <f>+xform!P31</f>
        <v>0.018143399025991158</v>
      </c>
      <c r="D28" s="3">
        <f t="shared" si="0"/>
        <v>132565.8360611424</v>
      </c>
      <c r="E28" s="3">
        <f t="shared" si="1"/>
        <v>129344.76351721719</v>
      </c>
      <c r="F28" s="3">
        <f t="shared" si="2"/>
        <v>2377.3463542302925</v>
      </c>
      <c r="G28" s="3">
        <f t="shared" si="3"/>
        <v>2304.9343134379305</v>
      </c>
      <c r="H28" s="5">
        <f t="shared" si="4"/>
        <v>0.0322107254392523</v>
      </c>
    </row>
    <row r="29" spans="1:8" ht="12.75">
      <c r="A29" s="2">
        <f>+xform!A32</f>
        <v>39051</v>
      </c>
      <c r="B29" s="5">
        <f>+xform!AL32</f>
        <v>0.007500886471963503</v>
      </c>
      <c r="C29" s="5">
        <f>+xform!P32</f>
        <v>0.0012972780691180685</v>
      </c>
      <c r="D29" s="3">
        <f t="shared" si="0"/>
        <v>133560.19734749797</v>
      </c>
      <c r="E29" s="3">
        <f t="shared" si="1"/>
        <v>129512.55964228333</v>
      </c>
      <c r="F29" s="3">
        <f t="shared" si="2"/>
        <v>994.3612863555609</v>
      </c>
      <c r="G29" s="3">
        <f t="shared" si="3"/>
        <v>167.7961250661465</v>
      </c>
      <c r="H29" s="5">
        <f t="shared" si="4"/>
        <v>0.04047637705214635</v>
      </c>
    </row>
    <row r="30" spans="1:8" ht="12.75">
      <c r="A30" s="2">
        <f>+xform!A33</f>
        <v>39080</v>
      </c>
      <c r="B30" s="5">
        <f>+xform!AL33</f>
        <v>0.022512715489798038</v>
      </c>
      <c r="C30" s="5">
        <f>+xform!P33</f>
        <v>0.01788683937111015</v>
      </c>
      <c r="D30" s="3">
        <f t="shared" si="0"/>
        <v>136567.00007114347</v>
      </c>
      <c r="E30" s="3">
        <f t="shared" si="1"/>
        <v>131829.1299931462</v>
      </c>
      <c r="F30" s="3">
        <f t="shared" si="2"/>
        <v>3006.8027236454946</v>
      </c>
      <c r="G30" s="3">
        <f t="shared" si="3"/>
        <v>2316.570350862865</v>
      </c>
      <c r="H30" s="5">
        <f t="shared" si="4"/>
        <v>0.04737870077997264</v>
      </c>
    </row>
    <row r="31" spans="1:8" ht="12.75">
      <c r="A31" s="2">
        <f>+xform!A34</f>
        <v>39113</v>
      </c>
      <c r="B31" s="5">
        <f>+xform!AL34</f>
        <v>0.01563741525734708</v>
      </c>
      <c r="C31" s="5">
        <f>+xform!P34</f>
        <v>0.014893853994086735</v>
      </c>
      <c r="D31" s="3">
        <f t="shared" si="0"/>
        <v>138702.55496170608</v>
      </c>
      <c r="E31" s="3">
        <f t="shared" si="1"/>
        <v>133792.57380743162</v>
      </c>
      <c r="F31" s="3">
        <f t="shared" si="2"/>
        <v>2135.5548905626056</v>
      </c>
      <c r="G31" s="3">
        <f t="shared" si="3"/>
        <v>1963.4438142854196</v>
      </c>
      <c r="H31" s="5">
        <f t="shared" si="4"/>
        <v>0.049099811542744565</v>
      </c>
    </row>
    <row r="32" spans="1:8" ht="12.75">
      <c r="A32" s="2">
        <f>+xform!A35</f>
        <v>39141</v>
      </c>
      <c r="B32" s="5">
        <f>+xform!AL35</f>
        <v>-0.006874621041115543</v>
      </c>
      <c r="C32" s="5">
        <f>+xform!P35</f>
        <v>-0.00911810467099769</v>
      </c>
      <c r="D32" s="3">
        <f t="shared" si="0"/>
        <v>137749.02745890984</v>
      </c>
      <c r="E32" s="3">
        <f t="shared" si="1"/>
        <v>132572.63911525326</v>
      </c>
      <c r="F32" s="3">
        <f t="shared" si="2"/>
        <v>-953.5275027962343</v>
      </c>
      <c r="G32" s="3">
        <f t="shared" si="3"/>
        <v>-1219.934692178358</v>
      </c>
      <c r="H32" s="5">
        <f t="shared" si="4"/>
        <v>0.051763883436565905</v>
      </c>
    </row>
    <row r="33" spans="1:8" ht="12.75">
      <c r="A33" s="2">
        <f>+xform!A36</f>
        <v>39171</v>
      </c>
      <c r="B33" s="5">
        <f>+xform!AL36</f>
        <v>0.009543201191207653</v>
      </c>
      <c r="C33" s="5">
        <f>+xform!P36</f>
        <v>0.007242746037841563</v>
      </c>
      <c r="D33" s="3">
        <f t="shared" si="0"/>
        <v>139063.59414184338</v>
      </c>
      <c r="E33" s="3">
        <f t="shared" si="1"/>
        <v>133532.82907193145</v>
      </c>
      <c r="F33" s="3">
        <f t="shared" si="2"/>
        <v>1314.5666829335387</v>
      </c>
      <c r="G33" s="3">
        <f t="shared" si="3"/>
        <v>960.189956678194</v>
      </c>
      <c r="H33" s="5">
        <f t="shared" si="4"/>
        <v>0.05530765069911925</v>
      </c>
    </row>
    <row r="34" spans="1:8" ht="12.75">
      <c r="A34" s="2">
        <f>+xform!A37</f>
        <v>39202</v>
      </c>
      <c r="B34" s="5">
        <f>+xform!AL37</f>
        <v>0.012832853025109484</v>
      </c>
      <c r="C34" s="5">
        <f>+xform!P37</f>
        <v>0.017356445712525224</v>
      </c>
      <c r="D34" s="3">
        <f t="shared" si="0"/>
        <v>140848.17680660912</v>
      </c>
      <c r="E34" s="3">
        <f t="shared" si="1"/>
        <v>135850.48437055835</v>
      </c>
      <c r="F34" s="3">
        <f t="shared" si="2"/>
        <v>1784.5826647657377</v>
      </c>
      <c r="G34" s="3">
        <f t="shared" si="3"/>
        <v>2317.6552986268944</v>
      </c>
      <c r="H34" s="5">
        <f t="shared" si="4"/>
        <v>0.04997692436050771</v>
      </c>
    </row>
    <row r="35" spans="1:8" ht="12.75">
      <c r="A35" s="2">
        <f>+xform!A38</f>
        <v>39233</v>
      </c>
      <c r="B35" s="5">
        <f>+xform!AL38</f>
        <v>0.03131513225475968</v>
      </c>
      <c r="C35" s="5">
        <f>+xform!P38</f>
        <v>0.02059953794795809</v>
      </c>
      <c r="D35" s="3">
        <f aca="true" t="shared" si="5" ref="D35:D66">+D34*(1+B35)</f>
        <v>145258.85609114988</v>
      </c>
      <c r="E35" s="3">
        <f aca="true" t="shared" si="6" ref="E35:E66">+E34*(1+C35)</f>
        <v>138648.94157859814</v>
      </c>
      <c r="F35" s="3">
        <f aca="true" t="shared" si="7" ref="F35:F66">+D35-D34</f>
        <v>4410.679284540762</v>
      </c>
      <c r="G35" s="3">
        <f aca="true" t="shared" si="8" ref="G35:G66">+E35-E34</f>
        <v>2798.457208039792</v>
      </c>
      <c r="H35" s="5">
        <f aca="true" t="shared" si="9" ref="H35:H66">+(D35/D$2-1)-(E35/E$2-1)</f>
        <v>0.06609914512551729</v>
      </c>
    </row>
    <row r="36" spans="1:8" ht="12.75">
      <c r="A36" s="2">
        <f>+xform!A39</f>
        <v>39262</v>
      </c>
      <c r="B36" s="5">
        <f>+xform!AL39</f>
        <v>-0.010480385874104286</v>
      </c>
      <c r="C36" s="5">
        <f>+xform!P39</f>
        <v>-0.008525136460324139</v>
      </c>
      <c r="D36" s="3">
        <f t="shared" si="5"/>
        <v>143736.48722768365</v>
      </c>
      <c r="E36" s="3">
        <f t="shared" si="6"/>
        <v>137466.9404315611</v>
      </c>
      <c r="F36" s="3">
        <f t="shared" si="7"/>
        <v>-1522.3688634662249</v>
      </c>
      <c r="G36" s="3">
        <f t="shared" si="8"/>
        <v>-1182.0011470370519</v>
      </c>
      <c r="H36" s="5">
        <f t="shared" si="9"/>
        <v>0.06269546796122571</v>
      </c>
    </row>
    <row r="37" spans="1:8" ht="12.75">
      <c r="A37" s="2">
        <f>+xform!A40</f>
        <v>39294</v>
      </c>
      <c r="B37" s="5">
        <f>+xform!AL40</f>
        <v>-0.013731989801159352</v>
      </c>
      <c r="C37" s="5">
        <f>+xform!P40</f>
        <v>-0.008363374813721174</v>
      </c>
      <c r="D37" s="3">
        <f t="shared" si="5"/>
        <v>141762.69925101864</v>
      </c>
      <c r="E37" s="3">
        <f t="shared" si="6"/>
        <v>136317.25288423646</v>
      </c>
      <c r="F37" s="3">
        <f t="shared" si="7"/>
        <v>-1973.7879766650149</v>
      </c>
      <c r="G37" s="3">
        <f t="shared" si="8"/>
        <v>-1149.6875473246328</v>
      </c>
      <c r="H37" s="5">
        <f t="shared" si="9"/>
        <v>0.054454463667821695</v>
      </c>
    </row>
    <row r="38" spans="1:8" ht="12.75">
      <c r="A38" s="2">
        <f>+xform!A41</f>
        <v>39325</v>
      </c>
      <c r="B38" s="5">
        <f>+xform!AL41</f>
        <v>0.0064169373869189155</v>
      </c>
      <c r="C38" s="5">
        <f>+xform!P41</f>
        <v>0.0127423657754414</v>
      </c>
      <c r="D38" s="3">
        <f t="shared" si="5"/>
        <v>142672.38161591304</v>
      </c>
      <c r="E38" s="3">
        <f t="shared" si="6"/>
        <v>138054.25718199072</v>
      </c>
      <c r="F38" s="3">
        <f t="shared" si="7"/>
        <v>909.6823648943973</v>
      </c>
      <c r="G38" s="3">
        <f t="shared" si="8"/>
        <v>1737.0042977542616</v>
      </c>
      <c r="H38" s="5">
        <f t="shared" si="9"/>
        <v>0.046181244339223326</v>
      </c>
    </row>
    <row r="39" spans="1:8" ht="12.75">
      <c r="A39" s="2">
        <f>+xform!A42</f>
        <v>39353</v>
      </c>
      <c r="B39" s="5">
        <f>+xform!AL42</f>
        <v>-0.0015896386976733201</v>
      </c>
      <c r="C39" s="5">
        <f>+xform!P42</f>
        <v>0.0025511177217630247</v>
      </c>
      <c r="D39" s="3">
        <f t="shared" si="5"/>
        <v>142445.58407700717</v>
      </c>
      <c r="E39" s="3">
        <f t="shared" si="6"/>
        <v>138406.44984405252</v>
      </c>
      <c r="F39" s="3">
        <f t="shared" si="7"/>
        <v>-226.79753890587017</v>
      </c>
      <c r="G39" s="3">
        <f t="shared" si="8"/>
        <v>352.1926620618033</v>
      </c>
      <c r="H39" s="5">
        <f t="shared" si="9"/>
        <v>0.04039134232954633</v>
      </c>
    </row>
    <row r="40" spans="1:8" ht="12.75">
      <c r="A40" s="2">
        <f>+xform!A43</f>
        <v>39386</v>
      </c>
      <c r="B40" s="5">
        <f>+xform!AL43</f>
        <v>0.007861063048735004</v>
      </c>
      <c r="C40" s="5">
        <f>+xform!P43</f>
        <v>0.0139957971089536</v>
      </c>
      <c r="D40" s="3">
        <f t="shared" si="5"/>
        <v>143565.3577944504</v>
      </c>
      <c r="E40" s="3">
        <f t="shared" si="6"/>
        <v>140343.55843464044</v>
      </c>
      <c r="F40" s="3">
        <f t="shared" si="7"/>
        <v>1119.773717443226</v>
      </c>
      <c r="G40" s="3">
        <f t="shared" si="8"/>
        <v>1937.1085905879154</v>
      </c>
      <c r="H40" s="5">
        <f t="shared" si="9"/>
        <v>0.032217993598099515</v>
      </c>
    </row>
    <row r="41" spans="1:8" ht="12.75">
      <c r="A41" s="2">
        <f>+xform!A44</f>
        <v>39416</v>
      </c>
      <c r="B41" s="5">
        <f>+xform!AL44</f>
        <v>-0.016305622444533728</v>
      </c>
      <c r="C41" s="5">
        <f>+xform!P44</f>
        <v>-0.012595292353762711</v>
      </c>
      <c r="D41" s="3">
        <f t="shared" si="5"/>
        <v>141224.4352741397</v>
      </c>
      <c r="E41" s="3">
        <f t="shared" si="6"/>
        <v>138575.89028618878</v>
      </c>
      <c r="F41" s="3">
        <f t="shared" si="7"/>
        <v>-2340.9225203107053</v>
      </c>
      <c r="G41" s="3">
        <f t="shared" si="8"/>
        <v>-1767.6681484516594</v>
      </c>
      <c r="H41" s="5">
        <f t="shared" si="9"/>
        <v>0.02648544987950907</v>
      </c>
    </row>
    <row r="42" spans="1:8" ht="12.75">
      <c r="A42" s="2">
        <f>+xform!A45</f>
        <v>39444</v>
      </c>
      <c r="B42" s="5">
        <f>+xform!AL45</f>
        <v>-0.006001191928193262</v>
      </c>
      <c r="C42" s="5">
        <f>+xform!P45</f>
        <v>-0.005263042502881965</v>
      </c>
      <c r="D42" s="3">
        <f t="shared" si="5"/>
        <v>140376.92033310886</v>
      </c>
      <c r="E42" s="3">
        <f t="shared" si="6"/>
        <v>137846.55948573785</v>
      </c>
      <c r="F42" s="3">
        <f t="shared" si="7"/>
        <v>-847.5149410308222</v>
      </c>
      <c r="G42" s="3">
        <f t="shared" si="8"/>
        <v>-729.3308004509308</v>
      </c>
      <c r="H42" s="5">
        <f t="shared" si="9"/>
        <v>0.02530360847371016</v>
      </c>
    </row>
    <row r="43" spans="1:8" ht="12.75">
      <c r="A43" s="2">
        <f>+xform!A46</f>
        <v>39477</v>
      </c>
      <c r="B43" s="5">
        <f>+xform!AL46</f>
        <v>-0.042091091041170245</v>
      </c>
      <c r="C43" s="5">
        <f>+xform!P46</f>
        <v>-0.043693121749033635</v>
      </c>
      <c r="D43" s="3">
        <f t="shared" si="5"/>
        <v>134468.30259928887</v>
      </c>
      <c r="E43" s="3">
        <f t="shared" si="6"/>
        <v>131823.61297944208</v>
      </c>
      <c r="F43" s="3">
        <f t="shared" si="7"/>
        <v>-5908.617733819992</v>
      </c>
      <c r="G43" s="3">
        <f t="shared" si="8"/>
        <v>-6022.946506295761</v>
      </c>
      <c r="H43" s="5">
        <f t="shared" si="9"/>
        <v>0.02644689619846785</v>
      </c>
    </row>
    <row r="44" spans="1:8" ht="12.75">
      <c r="A44" s="2">
        <f>+xform!A47</f>
        <v>39507</v>
      </c>
      <c r="B44" s="5">
        <f>+xform!AL47</f>
        <v>0.013950459804672391</v>
      </c>
      <c r="C44" s="5">
        <f>+xform!P47</f>
        <v>0.001953179036024222</v>
      </c>
      <c r="D44" s="3">
        <f t="shared" si="5"/>
        <v>136344.1972497028</v>
      </c>
      <c r="E44" s="3">
        <f t="shared" si="6"/>
        <v>132081.08809676653</v>
      </c>
      <c r="F44" s="3">
        <f t="shared" si="7"/>
        <v>1875.8946504139167</v>
      </c>
      <c r="G44" s="3">
        <f t="shared" si="8"/>
        <v>257.475117324444</v>
      </c>
      <c r="H44" s="5">
        <f t="shared" si="9"/>
        <v>0.04263109152936262</v>
      </c>
    </row>
    <row r="45" spans="1:8" ht="12.75">
      <c r="A45" s="2">
        <f>+xform!A48</f>
        <v>39538</v>
      </c>
      <c r="B45" s="5">
        <f>+xform!AL48</f>
        <v>-0.01666449184851007</v>
      </c>
      <c r="C45" s="5">
        <f>+xform!P48</f>
        <v>-0.032016837865487806</v>
      </c>
      <c r="D45" s="3">
        <f t="shared" si="5"/>
        <v>134072.09048604348</v>
      </c>
      <c r="E45" s="3">
        <f t="shared" si="6"/>
        <v>127852.26931407514</v>
      </c>
      <c r="F45" s="3">
        <f t="shared" si="7"/>
        <v>-2272.106763659307</v>
      </c>
      <c r="G45" s="3">
        <f t="shared" si="8"/>
        <v>-4228.818782691393</v>
      </c>
      <c r="H45" s="5">
        <f t="shared" si="9"/>
        <v>0.062198211719683316</v>
      </c>
    </row>
    <row r="46" spans="1:8" ht="12.75">
      <c r="A46" s="2">
        <f>+xform!A49</f>
        <v>39568</v>
      </c>
      <c r="B46" s="5">
        <f>+xform!AL49</f>
        <v>0.009439281612135662</v>
      </c>
      <c r="C46" s="5">
        <f>+xform!P49</f>
        <v>0.02971432243332043</v>
      </c>
      <c r="D46" s="3">
        <f t="shared" si="5"/>
        <v>135337.63470446898</v>
      </c>
      <c r="E46" s="3">
        <f t="shared" si="6"/>
        <v>131651.3128683053</v>
      </c>
      <c r="F46" s="3">
        <f t="shared" si="7"/>
        <v>1265.5442184254935</v>
      </c>
      <c r="G46" s="3">
        <f t="shared" si="8"/>
        <v>3799.043554230171</v>
      </c>
      <c r="H46" s="5">
        <f t="shared" si="9"/>
        <v>0.03686321836163664</v>
      </c>
    </row>
    <row r="47" spans="1:8" ht="12.75">
      <c r="A47" s="2">
        <f>+xform!A50</f>
        <v>39598</v>
      </c>
      <c r="B47" s="5">
        <f>+xform!AL50</f>
        <v>-0.0013001962211213382</v>
      </c>
      <c r="C47" s="5">
        <f>+xform!P50</f>
        <v>0.009377090459143245</v>
      </c>
      <c r="D47" s="3">
        <f t="shared" si="5"/>
        <v>135161.66922325073</v>
      </c>
      <c r="E47" s="3">
        <f t="shared" si="6"/>
        <v>132885.81913813637</v>
      </c>
      <c r="F47" s="3">
        <f t="shared" si="7"/>
        <v>-175.96548121824162</v>
      </c>
      <c r="G47" s="3">
        <f t="shared" si="8"/>
        <v>1234.5062698310649</v>
      </c>
      <c r="H47" s="5">
        <f t="shared" si="9"/>
        <v>0.022758500851143504</v>
      </c>
    </row>
    <row r="48" spans="1:8" ht="12.75">
      <c r="A48" s="2">
        <f>+xform!A51</f>
        <v>39629</v>
      </c>
      <c r="B48" s="5">
        <f>+xform!AL51</f>
        <v>-0.036454784212763665</v>
      </c>
      <c r="C48" s="5">
        <f>+xform!P51</f>
        <v>-0.047420705672318486</v>
      </c>
      <c r="D48" s="3">
        <f t="shared" si="5"/>
        <v>130234.37973788018</v>
      </c>
      <c r="E48" s="3">
        <f t="shared" si="6"/>
        <v>126584.27982076186</v>
      </c>
      <c r="F48" s="3">
        <f t="shared" si="7"/>
        <v>-4927.289485370551</v>
      </c>
      <c r="G48" s="3">
        <f t="shared" si="8"/>
        <v>-6301.539317374511</v>
      </c>
      <c r="H48" s="5">
        <f t="shared" si="9"/>
        <v>0.036500999171183324</v>
      </c>
    </row>
    <row r="49" spans="1:8" ht="12.75">
      <c r="A49" s="2">
        <f>+xform!A52</f>
        <v>39660</v>
      </c>
      <c r="B49" s="5">
        <f>+xform!AL52</f>
        <v>0.015831734150781138</v>
      </c>
      <c r="C49" s="5">
        <f>+xform!P52</f>
        <v>0.003293019884940174</v>
      </c>
      <c r="D49" s="3">
        <f t="shared" si="5"/>
        <v>132296.2158151822</v>
      </c>
      <c r="E49" s="3">
        <f t="shared" si="6"/>
        <v>127001.12437133245</v>
      </c>
      <c r="F49" s="3">
        <f t="shared" si="7"/>
        <v>2061.8360773020104</v>
      </c>
      <c r="G49" s="3">
        <f t="shared" si="8"/>
        <v>416.8445505705895</v>
      </c>
      <c r="H49" s="5">
        <f t="shared" si="9"/>
        <v>0.05295091443849742</v>
      </c>
    </row>
    <row r="50" spans="1:8" ht="12.75">
      <c r="A50" s="2">
        <f>+xform!A53</f>
        <v>39689</v>
      </c>
      <c r="B50" s="5">
        <f>+xform!AL53</f>
        <v>0.02502474133427741</v>
      </c>
      <c r="C50" s="5">
        <f>+xform!P53</f>
        <v>0.03414252540583122</v>
      </c>
      <c r="D50" s="3">
        <f t="shared" si="5"/>
        <v>135606.89439546087</v>
      </c>
      <c r="E50" s="3">
        <f t="shared" si="6"/>
        <v>131337.26348674978</v>
      </c>
      <c r="F50" s="3">
        <f t="shared" si="7"/>
        <v>3310.6785802786762</v>
      </c>
      <c r="G50" s="3">
        <f t="shared" si="8"/>
        <v>4336.1391154173325</v>
      </c>
      <c r="H50" s="5">
        <f t="shared" si="9"/>
        <v>0.04269630908711086</v>
      </c>
    </row>
    <row r="51" spans="1:8" ht="12.75">
      <c r="A51" s="2">
        <f>+xform!A54</f>
        <v>39721</v>
      </c>
      <c r="B51" s="5">
        <f>+xform!AL54</f>
        <v>0.004850864309088064</v>
      </c>
      <c r="C51" s="5">
        <f>+xform!P54</f>
        <v>-0.02484497139782425</v>
      </c>
      <c r="D51" s="3">
        <f t="shared" si="5"/>
        <v>136264.70503955008</v>
      </c>
      <c r="E51" s="3">
        <f t="shared" si="6"/>
        <v>128074.19293195297</v>
      </c>
      <c r="F51" s="3">
        <f t="shared" si="7"/>
        <v>657.8106440892152</v>
      </c>
      <c r="G51" s="3">
        <f t="shared" si="8"/>
        <v>-3263.07055479681</v>
      </c>
      <c r="H51" s="5">
        <f t="shared" si="9"/>
        <v>0.08190512107597114</v>
      </c>
    </row>
    <row r="52" spans="1:8" ht="12.75">
      <c r="A52" s="2">
        <f>+xform!A55</f>
        <v>39752</v>
      </c>
      <c r="B52" s="5">
        <f>+xform!AL55</f>
        <v>-0.005918003884059914</v>
      </c>
      <c r="C52" s="5">
        <f>+xform!P55</f>
        <v>-0.0330692209083456</v>
      </c>
      <c r="D52" s="3">
        <f t="shared" si="5"/>
        <v>135458.28998586573</v>
      </c>
      <c r="E52" s="3">
        <f t="shared" si="6"/>
        <v>123838.87915322815</v>
      </c>
      <c r="F52" s="3">
        <f t="shared" si="7"/>
        <v>-806.4150536843517</v>
      </c>
      <c r="G52" s="3">
        <f t="shared" si="8"/>
        <v>-4235.313778724827</v>
      </c>
      <c r="H52" s="5">
        <f t="shared" si="9"/>
        <v>0.11619410832637578</v>
      </c>
    </row>
    <row r="53" spans="1:8" ht="12.75">
      <c r="A53" s="2">
        <f>+xform!A56</f>
        <v>39780</v>
      </c>
      <c r="B53" s="5">
        <f>+xform!AL56</f>
        <v>0.01668937329700282</v>
      </c>
      <c r="C53" s="5">
        <f>+xform!P56</f>
        <v>-0.028913822832473443</v>
      </c>
      <c r="D53" s="3">
        <f t="shared" si="5"/>
        <v>137719.00395361352</v>
      </c>
      <c r="E53" s="3">
        <f t="shared" si="6"/>
        <v>120258.22374161961</v>
      </c>
      <c r="F53" s="3">
        <f t="shared" si="7"/>
        <v>2260.7139677477826</v>
      </c>
      <c r="G53" s="3">
        <f t="shared" si="8"/>
        <v>-3580.6554116085317</v>
      </c>
      <c r="H53" s="5">
        <f t="shared" si="9"/>
        <v>0.1746078021199391</v>
      </c>
    </row>
    <row r="54" spans="1:8" ht="12.75">
      <c r="A54" s="2">
        <f>+xform!A57</f>
        <v>39812</v>
      </c>
      <c r="B54" s="5">
        <f>+xform!AL57</f>
        <v>0.011055276381909396</v>
      </c>
      <c r="C54" s="5">
        <f>+xform!P57</f>
        <v>-0.022769393131326532</v>
      </c>
      <c r="D54" s="3">
        <f t="shared" si="5"/>
        <v>139241.525605362</v>
      </c>
      <c r="E54" s="3">
        <f t="shared" si="6"/>
        <v>117520.01696797165</v>
      </c>
      <c r="F54" s="3">
        <f t="shared" si="7"/>
        <v>1522.5216517484805</v>
      </c>
      <c r="G54" s="3">
        <f t="shared" si="8"/>
        <v>-2738.2067736479657</v>
      </c>
      <c r="H54" s="5">
        <f t="shared" si="9"/>
        <v>0.21721508637390352</v>
      </c>
    </row>
    <row r="55" spans="1:8" ht="12.75">
      <c r="A55" s="2">
        <f>+xform!A58</f>
        <v>39843</v>
      </c>
      <c r="B55" s="5">
        <f>+xform!AL58</f>
        <v>0.004868490958868028</v>
      </c>
      <c r="C55" s="5">
        <f>+xform!P58</f>
        <v>0.027596204419602588</v>
      </c>
      <c r="D55" s="3">
        <f t="shared" si="5"/>
        <v>139919.4217138707</v>
      </c>
      <c r="E55" s="3">
        <f t="shared" si="6"/>
        <v>120763.12337961495</v>
      </c>
      <c r="F55" s="3">
        <f t="shared" si="7"/>
        <v>677.8961085086921</v>
      </c>
      <c r="G55" s="3">
        <f t="shared" si="8"/>
        <v>3243.106411643297</v>
      </c>
      <c r="H55" s="5">
        <f t="shared" si="9"/>
        <v>0.1915629833425574</v>
      </c>
    </row>
    <row r="56" spans="1:8" ht="12.75">
      <c r="A56" s="2">
        <f>+xform!A59</f>
        <v>39871</v>
      </c>
      <c r="B56" s="5">
        <f>+xform!AL59</f>
        <v>-0.0021053055841455453</v>
      </c>
      <c r="C56" s="5">
        <f>+xform!P59</f>
        <v>-0.036172935699715886</v>
      </c>
      <c r="D56" s="3">
        <f t="shared" si="5"/>
        <v>139624.84857400606</v>
      </c>
      <c r="E56" s="3">
        <f t="shared" si="6"/>
        <v>116394.76668270728</v>
      </c>
      <c r="F56" s="3">
        <f t="shared" si="7"/>
        <v>-294.57313986463123</v>
      </c>
      <c r="G56" s="3">
        <f t="shared" si="8"/>
        <v>-4368.356696907664</v>
      </c>
      <c r="H56" s="5">
        <f t="shared" si="9"/>
        <v>0.23230081891298782</v>
      </c>
    </row>
    <row r="57" spans="1:8" ht="12.75">
      <c r="A57" s="2">
        <f>+xform!A60</f>
        <v>39903</v>
      </c>
      <c r="B57" s="5">
        <f>+xform!AL60</f>
        <v>0.0190613467943433</v>
      </c>
      <c r="C57" s="5">
        <f>+xform!P60</f>
        <v>0.013144422013298535</v>
      </c>
      <c r="D57" s="3">
        <f t="shared" si="5"/>
        <v>142286.28623378286</v>
      </c>
      <c r="E57" s="3">
        <f t="shared" si="6"/>
        <v>117924.70861612422</v>
      </c>
      <c r="F57" s="3">
        <f t="shared" si="7"/>
        <v>2661.4376597767987</v>
      </c>
      <c r="G57" s="3">
        <f t="shared" si="8"/>
        <v>1529.941933416936</v>
      </c>
      <c r="H57" s="5">
        <f t="shared" si="9"/>
        <v>0.24361577617658625</v>
      </c>
    </row>
    <row r="58" spans="1:8" ht="12.75">
      <c r="A58" s="2">
        <f>+xform!A61</f>
        <v>39933</v>
      </c>
      <c r="B58" s="5">
        <f>+xform!AL61</f>
        <v>0.03665740852020053</v>
      </c>
      <c r="C58" s="5">
        <f>+xform!P61</f>
        <v>0.02623181052973038</v>
      </c>
      <c r="D58" s="3">
        <f t="shared" si="5"/>
        <v>147502.1327550768</v>
      </c>
      <c r="E58" s="3">
        <f t="shared" si="6"/>
        <v>121018.08722931605</v>
      </c>
      <c r="F58" s="3">
        <f t="shared" si="7"/>
        <v>5215.846521293948</v>
      </c>
      <c r="G58" s="3">
        <f t="shared" si="8"/>
        <v>3093.3786131918314</v>
      </c>
      <c r="H58" s="5">
        <f t="shared" si="9"/>
        <v>0.2648404552576076</v>
      </c>
    </row>
    <row r="59" spans="1:8" ht="12.75">
      <c r="A59" s="2">
        <f>+xform!A62</f>
        <v>39962</v>
      </c>
      <c r="B59" s="5">
        <f>+xform!AL62</f>
        <v>0.006541743401759527</v>
      </c>
      <c r="C59" s="5">
        <f>+xform!P62</f>
        <v>0.0006233247468475757</v>
      </c>
      <c r="D59" s="3">
        <f t="shared" si="5"/>
        <v>148467.0538587728</v>
      </c>
      <c r="E59" s="3">
        <f t="shared" si="6"/>
        <v>121093.52079790225</v>
      </c>
      <c r="F59" s="3">
        <f t="shared" si="7"/>
        <v>964.9211036959896</v>
      </c>
      <c r="G59" s="3">
        <f t="shared" si="8"/>
        <v>75.43356858620245</v>
      </c>
      <c r="H59" s="5">
        <f t="shared" si="9"/>
        <v>0.27373533060870536</v>
      </c>
    </row>
    <row r="60" spans="1:8" ht="12.75">
      <c r="A60" s="2">
        <f>+xform!A63</f>
        <v>39994</v>
      </c>
      <c r="B60" s="5">
        <f>+xform!AL63</f>
        <v>0.007803697196829877</v>
      </c>
      <c r="C60" s="5">
        <f>+xform!P63</f>
        <v>0.012649056593819274</v>
      </c>
      <c r="D60" s="3">
        <f t="shared" si="5"/>
        <v>149625.64579079207</v>
      </c>
      <c r="E60" s="3">
        <f t="shared" si="6"/>
        <v>122625.23959561976</v>
      </c>
      <c r="F60" s="3">
        <f t="shared" si="7"/>
        <v>1158.591932019277</v>
      </c>
      <c r="G60" s="3">
        <f t="shared" si="8"/>
        <v>1531.7187977175054</v>
      </c>
      <c r="H60" s="5">
        <f t="shared" si="9"/>
        <v>0.2700040619517232</v>
      </c>
    </row>
    <row r="61" spans="1:8" ht="12.75">
      <c r="A61" s="2">
        <f>+xform!A64</f>
        <v>40025</v>
      </c>
      <c r="B61" s="5">
        <f>+xform!AL64</f>
        <v>0.036123219862912545</v>
      </c>
      <c r="C61" s="5">
        <f>+xform!P64</f>
        <v>0.030156808116002985</v>
      </c>
      <c r="D61" s="3">
        <f t="shared" si="5"/>
        <v>155030.60589082312</v>
      </c>
      <c r="E61" s="3">
        <f t="shared" si="6"/>
        <v>126323.22541628376</v>
      </c>
      <c r="F61" s="3">
        <f t="shared" si="7"/>
        <v>5404.96010003105</v>
      </c>
      <c r="G61" s="3">
        <f t="shared" si="8"/>
        <v>3697.9858206640056</v>
      </c>
      <c r="H61" s="5">
        <f t="shared" si="9"/>
        <v>0.28707380474539357</v>
      </c>
    </row>
    <row r="62" spans="1:8" ht="12.75">
      <c r="A62" s="2">
        <f>+xform!A65</f>
        <v>40056</v>
      </c>
      <c r="B62" s="5">
        <f>+xform!AL65</f>
        <v>0.0022657395468258473</v>
      </c>
      <c r="C62" s="5">
        <f>+xform!P65</f>
        <v>0.002357583189242651</v>
      </c>
      <c r="D62" s="3">
        <f t="shared" si="5"/>
        <v>155381.8648655583</v>
      </c>
      <c r="E62" s="3">
        <f t="shared" si="6"/>
        <v>126621.0429289361</v>
      </c>
      <c r="F62" s="3">
        <f t="shared" si="7"/>
        <v>351.25897473518853</v>
      </c>
      <c r="G62" s="3">
        <f t="shared" si="8"/>
        <v>297.817512652342</v>
      </c>
      <c r="H62" s="5">
        <f t="shared" si="9"/>
        <v>0.28760821936622216</v>
      </c>
    </row>
    <row r="63" spans="1:8" ht="12.75">
      <c r="A63" s="2">
        <f>+xform!A66</f>
        <v>40086</v>
      </c>
      <c r="B63" s="5">
        <f>+xform!AL66</f>
        <v>0.011963897434741607</v>
      </c>
      <c r="C63" s="5">
        <f>+xform!P66</f>
        <v>0.01690497867119799</v>
      </c>
      <c r="D63" s="3">
        <f t="shared" si="5"/>
        <v>157240.8375600287</v>
      </c>
      <c r="E63" s="3">
        <f t="shared" si="6"/>
        <v>128761.5689589746</v>
      </c>
      <c r="F63" s="3">
        <f t="shared" si="7"/>
        <v>1858.9726944704016</v>
      </c>
      <c r="G63" s="3">
        <f t="shared" si="8"/>
        <v>2140.526030038498</v>
      </c>
      <c r="H63" s="5">
        <f t="shared" si="9"/>
        <v>0.2847926860105412</v>
      </c>
    </row>
    <row r="64" spans="1:8" ht="12.75">
      <c r="A64" s="2">
        <f>+xform!A67</f>
        <v>40116</v>
      </c>
      <c r="B64" s="5">
        <f>+xform!AL67</f>
        <v>-0.00984013501364305</v>
      </c>
      <c r="C64" s="5">
        <f>+xform!P67</f>
        <v>-0.006129564956513284</v>
      </c>
      <c r="D64" s="3">
        <f t="shared" si="5"/>
        <v>155693.56648877973</v>
      </c>
      <c r="E64" s="3">
        <f t="shared" si="6"/>
        <v>127972.316558138</v>
      </c>
      <c r="F64" s="3">
        <f t="shared" si="7"/>
        <v>-1547.2710712489788</v>
      </c>
      <c r="G64" s="3">
        <f t="shared" si="8"/>
        <v>-789.2524008366017</v>
      </c>
      <c r="H64" s="5">
        <f t="shared" si="9"/>
        <v>0.2772124993064171</v>
      </c>
    </row>
    <row r="65" spans="1:8" ht="12.75">
      <c r="A65" s="2">
        <f>+xform!A68</f>
        <v>40147</v>
      </c>
      <c r="B65" s="5">
        <f>+xform!AL68</f>
        <v>0.01957767475535342</v>
      </c>
      <c r="C65" s="5">
        <f>+xform!P68</f>
        <v>0.01789579241844661</v>
      </c>
      <c r="D65" s="3">
        <f t="shared" si="5"/>
        <v>158741.68449499804</v>
      </c>
      <c r="E65" s="3">
        <f t="shared" si="6"/>
        <v>130262.48257057018</v>
      </c>
      <c r="F65" s="3">
        <f t="shared" si="7"/>
        <v>3048.118006218312</v>
      </c>
      <c r="G65" s="3">
        <f t="shared" si="8"/>
        <v>2290.166012432179</v>
      </c>
      <c r="H65" s="5">
        <f t="shared" si="9"/>
        <v>0.28479201924427855</v>
      </c>
    </row>
    <row r="66" spans="1:8" ht="12.75">
      <c r="A66" s="2">
        <f>+xform!A69</f>
        <v>40177</v>
      </c>
      <c r="B66" s="5">
        <f>+xform!AL69</f>
        <v>0.04713063822994231</v>
      </c>
      <c r="C66" s="5">
        <f>+xform!P69</f>
        <v>0.039149408764682404</v>
      </c>
      <c r="D66" s="3">
        <f t="shared" si="5"/>
        <v>166223.28139894345</v>
      </c>
      <c r="E66" s="3">
        <f t="shared" si="6"/>
        <v>135362.18174742776</v>
      </c>
      <c r="F66" s="3">
        <f t="shared" si="7"/>
        <v>7481.596903945407</v>
      </c>
      <c r="G66" s="3">
        <f t="shared" si="8"/>
        <v>5099.699176857583</v>
      </c>
      <c r="H66" s="5">
        <f t="shared" si="9"/>
        <v>0.3086109965151569</v>
      </c>
    </row>
    <row r="67" spans="1:8" ht="12.75">
      <c r="A67" s="2">
        <f>+xform!A70</f>
        <v>40207</v>
      </c>
      <c r="B67" s="5">
        <f>+xform!AL70</f>
        <v>-0.0033551749379040355</v>
      </c>
      <c r="C67" s="5">
        <f>+xform!P70</f>
        <v>-0.0028258878416033252</v>
      </c>
      <c r="D67" s="3">
        <f aca="true" t="shared" si="10" ref="D67:D98">+D66*(1+B67)</f>
        <v>165665.57321109754</v>
      </c>
      <c r="E67" s="3">
        <f aca="true" t="shared" si="11" ref="E67:E98">+E66*(1+C67)</f>
        <v>134979.6634038148</v>
      </c>
      <c r="F67" s="3">
        <f aca="true" t="shared" si="12" ref="F67:F98">+D67-D66</f>
        <v>-557.7081878459139</v>
      </c>
      <c r="G67" s="3">
        <f aca="true" t="shared" si="13" ref="G67:G98">+E67-E66</f>
        <v>-382.51834361295914</v>
      </c>
      <c r="H67" s="5">
        <f aca="true" t="shared" si="14" ref="H67:H98">+(D67/D$2-1)-(E67/E$2-1)</f>
        <v>0.3068590980728274</v>
      </c>
    </row>
    <row r="68" spans="1:8" ht="12.75">
      <c r="A68" s="2">
        <f>+xform!A71</f>
        <v>40235</v>
      </c>
      <c r="B68" s="5">
        <f>+xform!AL71</f>
        <v>0.012122871978201867</v>
      </c>
      <c r="C68" s="5">
        <f>+xform!P71</f>
        <v>0.01621347129076315</v>
      </c>
      <c r="D68" s="3">
        <f t="shared" si="10"/>
        <v>167673.9157463311</v>
      </c>
      <c r="E68" s="3">
        <f t="shared" si="11"/>
        <v>137168.1523012494</v>
      </c>
      <c r="F68" s="3">
        <f t="shared" si="12"/>
        <v>2008.3425352335616</v>
      </c>
      <c r="G68" s="3">
        <f t="shared" si="13"/>
        <v>2188.4888974346104</v>
      </c>
      <c r="H68" s="5">
        <f t="shared" si="14"/>
        <v>0.3050576344508169</v>
      </c>
    </row>
    <row r="69" spans="1:8" ht="12.75">
      <c r="A69" s="2">
        <f>+xform!A72</f>
        <v>40268</v>
      </c>
      <c r="B69" s="5">
        <f>+xform!AL72</f>
        <v>0.04279328717713917</v>
      </c>
      <c r="C69" s="5">
        <f>+xform!P72</f>
        <v>0.03690078375278535</v>
      </c>
      <c r="D69" s="3">
        <f t="shared" si="10"/>
        <v>174849.2337749793</v>
      </c>
      <c r="E69" s="3">
        <f t="shared" si="11"/>
        <v>142229.76462708693</v>
      </c>
      <c r="F69" s="3">
        <f t="shared" si="12"/>
        <v>7175.318028648209</v>
      </c>
      <c r="G69" s="3">
        <f t="shared" si="13"/>
        <v>5061.6123258375155</v>
      </c>
      <c r="H69" s="5">
        <f t="shared" si="14"/>
        <v>0.32619469147892377</v>
      </c>
    </row>
    <row r="70" spans="1:8" ht="12.75">
      <c r="A70" s="2">
        <f>+xform!A73</f>
        <v>40298</v>
      </c>
      <c r="B70" s="5">
        <f>+xform!AL73</f>
        <v>-0.009019184264544492</v>
      </c>
      <c r="C70" s="5">
        <f>+xform!P73</f>
        <v>0.0006374282682506285</v>
      </c>
      <c r="D70" s="3">
        <f t="shared" si="10"/>
        <v>173272.23631704834</v>
      </c>
      <c r="E70" s="3">
        <f t="shared" si="11"/>
        <v>142320.42589964686</v>
      </c>
      <c r="F70" s="3">
        <f t="shared" si="12"/>
        <v>-1576.9974579309637</v>
      </c>
      <c r="G70" s="3">
        <f t="shared" si="13"/>
        <v>90.66127255992615</v>
      </c>
      <c r="H70" s="5">
        <f t="shared" si="14"/>
        <v>0.3095181041740147</v>
      </c>
    </row>
    <row r="71" spans="1:8" ht="12.75">
      <c r="A71" s="2">
        <f>+xform!A74</f>
        <v>40329</v>
      </c>
      <c r="B71" s="5">
        <f>+xform!AL74</f>
        <v>0.0017323990544936968</v>
      </c>
      <c r="C71" s="5">
        <f>+xform!P74</f>
        <v>0.0040275350888242245</v>
      </c>
      <c r="D71" s="3">
        <f t="shared" si="10"/>
        <v>173572.41297541402</v>
      </c>
      <c r="E71" s="3">
        <f t="shared" si="11"/>
        <v>142893.62640881407</v>
      </c>
      <c r="F71" s="3">
        <f t="shared" si="12"/>
        <v>300.17665836567176</v>
      </c>
      <c r="G71" s="3">
        <f t="shared" si="13"/>
        <v>573.2005091672181</v>
      </c>
      <c r="H71" s="5">
        <f t="shared" si="14"/>
        <v>0.30678786566599947</v>
      </c>
    </row>
    <row r="72" spans="1:8" ht="12.75">
      <c r="A72" s="2">
        <f>+xform!A75</f>
        <v>40359</v>
      </c>
      <c r="B72" s="5">
        <f>+xform!AL75</f>
        <v>0.0005366721790031562</v>
      </c>
      <c r="C72" s="5">
        <f>+xform!P75</f>
        <v>0.005772299923546187</v>
      </c>
      <c r="D72" s="3">
        <f t="shared" si="10"/>
        <v>173665.56446050038</v>
      </c>
      <c r="E72" s="3">
        <f t="shared" si="11"/>
        <v>143718.4512776089</v>
      </c>
      <c r="F72" s="3">
        <f t="shared" si="12"/>
        <v>93.15148508636048</v>
      </c>
      <c r="G72" s="3">
        <f t="shared" si="13"/>
        <v>824.8248687948217</v>
      </c>
      <c r="H72" s="5">
        <f t="shared" si="14"/>
        <v>0.2994711318289147</v>
      </c>
    </row>
    <row r="73" spans="1:8" ht="12.75">
      <c r="A73" s="2">
        <f>+xform!A76</f>
        <v>40389</v>
      </c>
      <c r="B73" s="5">
        <f>+xform!AL76</f>
        <v>-0.0033148999023145864</v>
      </c>
      <c r="C73" s="5">
        <f>+xform!P76</f>
        <v>-0.0015380708339636224</v>
      </c>
      <c r="D73" s="3">
        <f t="shared" si="10"/>
        <v>173089.88049783485</v>
      </c>
      <c r="E73" s="3">
        <f t="shared" si="11"/>
        <v>143497.40211939637</v>
      </c>
      <c r="F73" s="3">
        <f t="shared" si="12"/>
        <v>-575.6839626655274</v>
      </c>
      <c r="G73" s="3">
        <f t="shared" si="13"/>
        <v>-221.04915821252507</v>
      </c>
      <c r="H73" s="5">
        <f t="shared" si="14"/>
        <v>0.2959247837843848</v>
      </c>
    </row>
    <row r="74" spans="1:8" ht="12.75">
      <c r="A74" s="2">
        <f>+xform!A77</f>
        <v>40421</v>
      </c>
      <c r="B74" s="5">
        <f>+xform!AL77</f>
        <v>0.025472891299504977</v>
      </c>
      <c r="C74" s="5">
        <f>+xform!P77</f>
        <v>0.017258677589903272</v>
      </c>
      <c r="D74" s="3">
        <f t="shared" si="10"/>
        <v>177498.98020880052</v>
      </c>
      <c r="E74" s="3">
        <f t="shared" si="11"/>
        <v>145973.97751756373</v>
      </c>
      <c r="F74" s="3">
        <f t="shared" si="12"/>
        <v>4409.099710965675</v>
      </c>
      <c r="G74" s="3">
        <f t="shared" si="13"/>
        <v>2476.5753981673624</v>
      </c>
      <c r="H74" s="5">
        <f t="shared" si="14"/>
        <v>0.3152500269123679</v>
      </c>
    </row>
    <row r="75" spans="1:8" ht="12.75">
      <c r="A75" s="2">
        <f>+xform!A78</f>
        <v>40451</v>
      </c>
      <c r="B75" s="5">
        <f>+xform!AL78</f>
        <v>0.0005012258237681313</v>
      </c>
      <c r="C75" s="5">
        <f>+xform!P78</f>
        <v>-0.000780803894362797</v>
      </c>
      <c r="D75" s="3">
        <f t="shared" si="10"/>
        <v>177587.9472813737</v>
      </c>
      <c r="E75" s="3">
        <f t="shared" si="11"/>
        <v>145860.0004674424</v>
      </c>
      <c r="F75" s="3">
        <f t="shared" si="12"/>
        <v>88.9670725731703</v>
      </c>
      <c r="G75" s="3">
        <f t="shared" si="13"/>
        <v>-113.97705012132064</v>
      </c>
      <c r="H75" s="5">
        <f t="shared" si="14"/>
        <v>0.31727946813931296</v>
      </c>
    </row>
    <row r="76" spans="1:8" ht="12.75">
      <c r="A76" s="2">
        <f>+xform!A79</f>
        <v>40480</v>
      </c>
      <c r="B76" s="5">
        <f>+xform!AL79</f>
        <v>0.004431344321198876</v>
      </c>
      <c r="C76" s="5">
        <f>+xform!P79</f>
        <v>0.0065978805755389225</v>
      </c>
      <c r="D76" s="3">
        <f t="shared" si="10"/>
        <v>178374.90062307238</v>
      </c>
      <c r="E76" s="3">
        <f t="shared" si="11"/>
        <v>146822.36733127464</v>
      </c>
      <c r="F76" s="3">
        <f t="shared" si="12"/>
        <v>786.9533416986815</v>
      </c>
      <c r="G76" s="3">
        <f t="shared" si="13"/>
        <v>962.366863832227</v>
      </c>
      <c r="H76" s="5">
        <f t="shared" si="14"/>
        <v>0.31552533291797724</v>
      </c>
    </row>
    <row r="77" spans="1:8" ht="12.75">
      <c r="A77" s="2">
        <f>+xform!A80</f>
        <v>40512</v>
      </c>
      <c r="B77" s="5">
        <f>+xform!AL80</f>
        <v>0.017185943860123724</v>
      </c>
      <c r="C77" s="5">
        <f>+xform!P80</f>
        <v>0.0137691280058337</v>
      </c>
      <c r="D77" s="3">
        <f t="shared" si="10"/>
        <v>181440.44165123563</v>
      </c>
      <c r="E77" s="3">
        <f t="shared" si="11"/>
        <v>148843.9833011785</v>
      </c>
      <c r="F77" s="3">
        <f t="shared" si="12"/>
        <v>3065.5410281632503</v>
      </c>
      <c r="G77" s="3">
        <f t="shared" si="13"/>
        <v>2021.6159699038544</v>
      </c>
      <c r="H77" s="5">
        <f t="shared" si="14"/>
        <v>0.32596458350057134</v>
      </c>
    </row>
    <row r="78" spans="1:8" ht="12.75">
      <c r="A78" s="2">
        <f>+xform!A81</f>
        <v>40542</v>
      </c>
      <c r="B78" s="5">
        <f>+xform!AL81</f>
        <v>0.01550918479050881</v>
      </c>
      <c r="C78" s="5">
        <f>+xform!P81</f>
        <v>0.01570468370517052</v>
      </c>
      <c r="D78" s="3">
        <f t="shared" si="10"/>
        <v>184254.4349892762</v>
      </c>
      <c r="E78" s="3">
        <f t="shared" si="11"/>
        <v>151181.53098034117</v>
      </c>
      <c r="F78" s="3">
        <f t="shared" si="12"/>
        <v>2813.993338040571</v>
      </c>
      <c r="G78" s="3">
        <f t="shared" si="13"/>
        <v>2337.5476791626716</v>
      </c>
      <c r="H78" s="5">
        <f t="shared" si="14"/>
        <v>0.33072904008935033</v>
      </c>
    </row>
    <row r="79" spans="1:8" ht="12.75">
      <c r="A79" s="2">
        <f>+xform!A82</f>
        <v>40574</v>
      </c>
      <c r="B79" s="5">
        <f>+xform!AL82</f>
        <v>-0.015621148543094411</v>
      </c>
      <c r="C79" s="5">
        <f>+xform!P82</f>
        <v>-0.02076789510685333</v>
      </c>
      <c r="D79" s="3">
        <f t="shared" si="10"/>
        <v>181376.1690905848</v>
      </c>
      <c r="E79" s="3">
        <f t="shared" si="11"/>
        <v>148041.80880284795</v>
      </c>
      <c r="F79" s="3">
        <f t="shared" si="12"/>
        <v>-2878.265898691403</v>
      </c>
      <c r="G79" s="3">
        <f t="shared" si="13"/>
        <v>-3139.7221774932113</v>
      </c>
      <c r="H79" s="5">
        <f t="shared" si="14"/>
        <v>0.3333436028773684</v>
      </c>
    </row>
    <row r="80" spans="1:8" ht="12.75">
      <c r="A80" s="2">
        <f>+xform!A83</f>
        <v>40602</v>
      </c>
      <c r="B80" s="5">
        <f>+xform!AL83</f>
        <v>0.015362092837566916</v>
      </c>
      <c r="C80" s="5">
        <f>+xform!P83</f>
        <v>0.011375341708224806</v>
      </c>
      <c r="D80" s="3">
        <f t="shared" si="10"/>
        <v>184162.48663867658</v>
      </c>
      <c r="E80" s="3">
        <f t="shared" si="11"/>
        <v>149725.834965084</v>
      </c>
      <c r="F80" s="3">
        <f t="shared" si="12"/>
        <v>2786.3175480917853</v>
      </c>
      <c r="G80" s="3">
        <f t="shared" si="13"/>
        <v>1684.0261622360558</v>
      </c>
      <c r="H80" s="5">
        <f t="shared" si="14"/>
        <v>0.3443665167359258</v>
      </c>
    </row>
    <row r="81" spans="1:8" ht="12.75">
      <c r="A81" s="2">
        <f>+xform!A84</f>
        <v>40633</v>
      </c>
      <c r="B81" s="5">
        <f>+xform!AL84</f>
        <v>-0.013683072700743013</v>
      </c>
      <c r="C81" s="5">
        <f>+xform!P84</f>
        <v>-0.008962764476579704</v>
      </c>
      <c r="D81" s="3">
        <f t="shared" si="10"/>
        <v>181642.57794524997</v>
      </c>
      <c r="E81" s="3">
        <f t="shared" si="11"/>
        <v>148383.87757023273</v>
      </c>
      <c r="F81" s="3">
        <f t="shared" si="12"/>
        <v>-2519.908693426609</v>
      </c>
      <c r="G81" s="3">
        <f t="shared" si="13"/>
        <v>-1341.9573948512843</v>
      </c>
      <c r="H81" s="5">
        <f t="shared" si="14"/>
        <v>0.33258700375017236</v>
      </c>
    </row>
    <row r="82" spans="1:8" ht="12.75">
      <c r="A82" s="2">
        <f>+xform!A85</f>
        <v>40662</v>
      </c>
      <c r="B82" s="5">
        <f>+xform!AL85</f>
        <v>0.010132192673007558</v>
      </c>
      <c r="C82" s="5">
        <f>+xform!P85</f>
        <v>0.00898743171468916</v>
      </c>
      <c r="D82" s="3">
        <f t="shared" si="10"/>
        <v>183483.01554261305</v>
      </c>
      <c r="E82" s="3">
        <f t="shared" si="11"/>
        <v>149717.467537456</v>
      </c>
      <c r="F82" s="3">
        <f t="shared" si="12"/>
        <v>1840.4375973630813</v>
      </c>
      <c r="G82" s="3">
        <f t="shared" si="13"/>
        <v>1333.5899672232626</v>
      </c>
      <c r="H82" s="5">
        <f t="shared" si="14"/>
        <v>0.33765548005157076</v>
      </c>
    </row>
    <row r="83" spans="1:8" ht="12.75">
      <c r="A83" s="2">
        <f>+xform!A86</f>
        <v>40694</v>
      </c>
      <c r="B83" s="5">
        <f>+xform!AL86</f>
        <v>0.029614842129613763</v>
      </c>
      <c r="C83" s="5">
        <f>+xform!P86</f>
        <v>0.022165173086963953</v>
      </c>
      <c r="D83" s="3">
        <f t="shared" si="10"/>
        <v>188916.836081373</v>
      </c>
      <c r="E83" s="3">
        <f t="shared" si="11"/>
        <v>153035.9811195656</v>
      </c>
      <c r="F83" s="3">
        <f t="shared" si="12"/>
        <v>5433.820538759959</v>
      </c>
      <c r="G83" s="3">
        <f t="shared" si="13"/>
        <v>3318.513582109619</v>
      </c>
      <c r="H83" s="5">
        <f t="shared" si="14"/>
        <v>0.3588085496180742</v>
      </c>
    </row>
    <row r="84" spans="1:8" ht="12.75">
      <c r="A84" s="2">
        <f>+xform!A87</f>
        <v>40724</v>
      </c>
      <c r="B84" s="5">
        <f>+xform!AL87</f>
        <v>-0.013794939116962085</v>
      </c>
      <c r="C84" s="5">
        <f>+xform!P87</f>
        <v>-0.015234205708039928</v>
      </c>
      <c r="D84" s="3">
        <f t="shared" si="10"/>
        <v>186310.73982946138</v>
      </c>
      <c r="E84" s="3">
        <f t="shared" si="11"/>
        <v>150704.59950245844</v>
      </c>
      <c r="F84" s="3">
        <f t="shared" si="12"/>
        <v>-2606.096251911629</v>
      </c>
      <c r="G84" s="3">
        <f t="shared" si="13"/>
        <v>-2331.3816171071667</v>
      </c>
      <c r="H84" s="5">
        <f t="shared" si="14"/>
        <v>0.35606140327002933</v>
      </c>
    </row>
    <row r="85" spans="1:8" ht="12.75">
      <c r="A85" s="2">
        <f>+xform!A88</f>
        <v>40753</v>
      </c>
      <c r="B85" s="5">
        <f>+xform!AL88</f>
        <v>0.008735394525528897</v>
      </c>
      <c r="C85" s="5">
        <f>+xform!P88</f>
        <v>0.0015227368569134317</v>
      </c>
      <c r="D85" s="3">
        <f t="shared" si="10"/>
        <v>187938.2376462149</v>
      </c>
      <c r="E85" s="3">
        <f t="shared" si="11"/>
        <v>150934.08295062723</v>
      </c>
      <c r="F85" s="3">
        <f t="shared" si="12"/>
        <v>1627.4978167535155</v>
      </c>
      <c r="G85" s="3">
        <f t="shared" si="13"/>
        <v>229.4834481687867</v>
      </c>
      <c r="H85" s="5">
        <f t="shared" si="14"/>
        <v>0.37004154695587665</v>
      </c>
    </row>
    <row r="86" spans="1:8" ht="12.75">
      <c r="A86" s="2">
        <f>+xform!A89</f>
        <v>40786</v>
      </c>
      <c r="B86" s="5">
        <f>+xform!AL89</f>
        <v>-0.032424743664282225</v>
      </c>
      <c r="C86" s="5">
        <f>+xform!P89</f>
        <v>-0.015681582045016643</v>
      </c>
      <c r="D86" s="3">
        <f t="shared" si="10"/>
        <v>181844.38846581941</v>
      </c>
      <c r="E86" s="3">
        <f t="shared" si="11"/>
        <v>148567.1977454476</v>
      </c>
      <c r="F86" s="3">
        <f t="shared" si="12"/>
        <v>-6093.849180395482</v>
      </c>
      <c r="G86" s="3">
        <f t="shared" si="13"/>
        <v>-2366.8852051796275</v>
      </c>
      <c r="H86" s="5">
        <f t="shared" si="14"/>
        <v>0.3327719072037181</v>
      </c>
    </row>
    <row r="87" spans="1:8" ht="12.75">
      <c r="A87" s="2">
        <f>+xform!A90</f>
        <v>40816</v>
      </c>
      <c r="B87" s="5">
        <f>+xform!AL90</f>
        <v>-0.000153704272978894</v>
      </c>
      <c r="C87" s="5">
        <f>+xform!P90</f>
        <v>0.003312606952038705</v>
      </c>
      <c r="D87" s="3">
        <f t="shared" si="10"/>
        <v>181816.438206295</v>
      </c>
      <c r="E87" s="3">
        <f t="shared" si="11"/>
        <v>149059.34247754407</v>
      </c>
      <c r="F87" s="3">
        <f t="shared" si="12"/>
        <v>-27.950259524426656</v>
      </c>
      <c r="G87" s="3">
        <f t="shared" si="13"/>
        <v>492.1447320964653</v>
      </c>
      <c r="H87" s="5">
        <f t="shared" si="14"/>
        <v>0.3275709572875092</v>
      </c>
    </row>
    <row r="88" spans="1:8" ht="12.75">
      <c r="A88" s="2">
        <f>+xform!A91</f>
        <v>40847</v>
      </c>
      <c r="B88" s="5">
        <f>+xform!AL91</f>
        <v>0.011931901861375542</v>
      </c>
      <c r="C88" s="5">
        <f>+xform!P91</f>
        <v>0.010354947406688186</v>
      </c>
      <c r="D88" s="3">
        <f t="shared" si="10"/>
        <v>183985.85410375733</v>
      </c>
      <c r="E88" s="3">
        <f t="shared" si="11"/>
        <v>150602.84412937457</v>
      </c>
      <c r="F88" s="3">
        <f t="shared" si="12"/>
        <v>2169.4158974623424</v>
      </c>
      <c r="G88" s="3">
        <f t="shared" si="13"/>
        <v>1543.5016518305056</v>
      </c>
      <c r="H88" s="5">
        <f t="shared" si="14"/>
        <v>0.3338300997438277</v>
      </c>
    </row>
    <row r="89" spans="1:8" ht="12.75">
      <c r="A89" s="2">
        <f>+xform!A92</f>
        <v>40877</v>
      </c>
      <c r="B89" s="5">
        <f>+xform!AL92</f>
        <v>0.021771980012175094</v>
      </c>
      <c r="C89" s="5">
        <f>+xform!P92</f>
        <v>0.004050714161558321</v>
      </c>
      <c r="D89" s="3">
        <f t="shared" si="10"/>
        <v>187991.5904418273</v>
      </c>
      <c r="E89" s="3">
        <f t="shared" si="11"/>
        <v>151212.89320286037</v>
      </c>
      <c r="F89" s="3">
        <f t="shared" si="12"/>
        <v>4005.7363380699826</v>
      </c>
      <c r="G89" s="3">
        <f t="shared" si="13"/>
        <v>610.0490734858031</v>
      </c>
      <c r="H89" s="5">
        <f t="shared" si="14"/>
        <v>0.3677869723896694</v>
      </c>
    </row>
    <row r="90" spans="1:8" ht="12.75">
      <c r="A90" s="2">
        <f>+xform!A93</f>
        <v>40907</v>
      </c>
      <c r="B90" s="5">
        <f>+xform!AL93</f>
        <v>0.03115537848605565</v>
      </c>
      <c r="C90" s="5">
        <f>+xform!P93</f>
        <v>0.042405125581846496</v>
      </c>
      <c r="D90" s="3">
        <f t="shared" si="10"/>
        <v>193848.539594238</v>
      </c>
      <c r="E90" s="3">
        <f t="shared" si="11"/>
        <v>157625.094928722</v>
      </c>
      <c r="F90" s="3">
        <f t="shared" si="12"/>
        <v>5856.9491524107</v>
      </c>
      <c r="G90" s="3">
        <f t="shared" si="13"/>
        <v>6412.20172586164</v>
      </c>
      <c r="H90" s="5">
        <f t="shared" si="14"/>
        <v>0.36223444665516014</v>
      </c>
    </row>
    <row r="91" spans="1:8" ht="12.75">
      <c r="A91" s="2">
        <f>+xform!A94</f>
        <v>40939</v>
      </c>
      <c r="B91" s="5">
        <f>+xform!AL94</f>
        <v>0.013832006800092778</v>
      </c>
      <c r="C91" s="5">
        <f>+xform!P94</f>
        <v>0.008527624869995493</v>
      </c>
      <c r="D91" s="3">
        <f t="shared" si="10"/>
        <v>196529.85391209356</v>
      </c>
      <c r="E91" s="3">
        <f t="shared" si="11"/>
        <v>158969.2626083716</v>
      </c>
      <c r="F91" s="3">
        <f t="shared" si="12"/>
        <v>2681.3143178555474</v>
      </c>
      <c r="G91" s="3">
        <f t="shared" si="13"/>
        <v>1344.167679649574</v>
      </c>
      <c r="H91" s="5">
        <f t="shared" si="14"/>
        <v>0.3756059130372198</v>
      </c>
    </row>
    <row r="92" spans="1:8" ht="12.75">
      <c r="A92" s="2">
        <f>+xform!A95</f>
        <v>40968</v>
      </c>
      <c r="B92" s="5">
        <f>+xform!AL95</f>
        <v>0.015050422138836827</v>
      </c>
      <c r="C92" s="5">
        <f>+xform!P95</f>
        <v>0.017818526956949</v>
      </c>
      <c r="D92" s="3">
        <f t="shared" si="10"/>
        <v>199487.7111763545</v>
      </c>
      <c r="E92" s="3">
        <f t="shared" si="11"/>
        <v>161801.86069948517</v>
      </c>
      <c r="F92" s="3">
        <f t="shared" si="12"/>
        <v>2957.857264260936</v>
      </c>
      <c r="G92" s="3">
        <f t="shared" si="13"/>
        <v>2832.598091113585</v>
      </c>
      <c r="H92" s="5">
        <f t="shared" si="14"/>
        <v>0.3768585047686932</v>
      </c>
    </row>
    <row r="93" spans="1:8" ht="12.75">
      <c r="A93" s="2">
        <f>+xform!A96</f>
        <v>40998</v>
      </c>
      <c r="B93" s="5">
        <f>+xform!AL96</f>
        <v>0.015100535609509112</v>
      </c>
      <c r="C93" s="5">
        <f>+xform!P96</f>
        <v>0.00877701623929319</v>
      </c>
      <c r="D93" s="3">
        <f t="shared" si="10"/>
        <v>202500.0824626325</v>
      </c>
      <c r="E93" s="3">
        <f t="shared" si="11"/>
        <v>163221.9982583924</v>
      </c>
      <c r="F93" s="3">
        <f t="shared" si="12"/>
        <v>3012.3712862780085</v>
      </c>
      <c r="G93" s="3">
        <f t="shared" si="13"/>
        <v>1420.1375589072413</v>
      </c>
      <c r="H93" s="5">
        <f t="shared" si="14"/>
        <v>0.3927808420424008</v>
      </c>
    </row>
    <row r="94" spans="1:8" ht="12.75">
      <c r="A94" s="2">
        <f>+xform!A97</f>
        <v>41029</v>
      </c>
      <c r="B94" s="5">
        <f>+xform!AL97</f>
        <v>0.007320509481985005</v>
      </c>
      <c r="C94" s="5">
        <f>+xform!P97</f>
        <v>0.007203701753746928</v>
      </c>
      <c r="D94" s="3">
        <f t="shared" si="10"/>
        <v>203982.48623640297</v>
      </c>
      <c r="E94" s="3">
        <f t="shared" si="11"/>
        <v>164397.80085349648</v>
      </c>
      <c r="F94" s="3">
        <f t="shared" si="12"/>
        <v>1482.4037737704639</v>
      </c>
      <c r="G94" s="3">
        <f t="shared" si="13"/>
        <v>1175.8025951040618</v>
      </c>
      <c r="H94" s="5">
        <f t="shared" si="14"/>
        <v>0.39584685382906515</v>
      </c>
    </row>
    <row r="95" spans="1:8" ht="12.75">
      <c r="A95" s="2">
        <f>+xform!A98</f>
        <v>41060</v>
      </c>
      <c r="B95" s="5">
        <f>+xform!AL98</f>
        <v>0.05489841764213099</v>
      </c>
      <c r="C95" s="5">
        <f>+xform!P98</f>
        <v>0.008935385167252325</v>
      </c>
      <c r="D95" s="3">
        <f t="shared" si="10"/>
        <v>215180.80195748925</v>
      </c>
      <c r="E95" s="3">
        <f t="shared" si="11"/>
        <v>165866.7585247717</v>
      </c>
      <c r="F95" s="3">
        <f t="shared" si="12"/>
        <v>11198.315721086285</v>
      </c>
      <c r="G95" s="3">
        <f t="shared" si="13"/>
        <v>1468.9576712752169</v>
      </c>
      <c r="H95" s="5">
        <f t="shared" si="14"/>
        <v>0.49314043432717547</v>
      </c>
    </row>
    <row r="96" spans="1:8" ht="12.75">
      <c r="A96" s="2">
        <f>+xform!A99</f>
        <v>41089</v>
      </c>
      <c r="B96" s="5">
        <f>+xform!AL99</f>
        <v>0.020627932080624186</v>
      </c>
      <c r="C96" s="5">
        <f>+xform!P99</f>
        <v>0.01616271801270075</v>
      </c>
      <c r="D96" s="3">
        <f t="shared" si="10"/>
        <v>219619.53692532258</v>
      </c>
      <c r="E96" s="3">
        <f t="shared" si="11"/>
        <v>168547.61617048833</v>
      </c>
      <c r="F96" s="3">
        <f t="shared" si="12"/>
        <v>4438.734967833327</v>
      </c>
      <c r="G96" s="3">
        <f t="shared" si="13"/>
        <v>2680.8576457166346</v>
      </c>
      <c r="H96" s="5">
        <f t="shared" si="14"/>
        <v>0.5107192075483424</v>
      </c>
    </row>
    <row r="97" spans="1:8" ht="12.75">
      <c r="A97" s="2">
        <f>+xform!A100</f>
        <v>41121</v>
      </c>
      <c r="B97" s="5">
        <f>+xform!AL100</f>
        <v>0.03274995852438968</v>
      </c>
      <c r="C97" s="5">
        <f>+xform!P100</f>
        <v>0.03242770174960803</v>
      </c>
      <c r="D97" s="3">
        <f t="shared" si="10"/>
        <v>226812.06765077257</v>
      </c>
      <c r="E97" s="3">
        <f t="shared" si="11"/>
        <v>174013.2279982723</v>
      </c>
      <c r="F97" s="3">
        <f t="shared" si="12"/>
        <v>7192.530725449993</v>
      </c>
      <c r="G97" s="3">
        <f t="shared" si="13"/>
        <v>5465.611827783985</v>
      </c>
      <c r="H97" s="5">
        <f t="shared" si="14"/>
        <v>0.5279883965250025</v>
      </c>
    </row>
    <row r="98" spans="1:8" ht="12.75">
      <c r="A98" s="2">
        <f>+xform!A101</f>
        <v>41152</v>
      </c>
      <c r="B98" s="5">
        <f>+xform!AL101</f>
        <v>0.007519435818910961</v>
      </c>
      <c r="C98" s="5">
        <f>+xform!P101</f>
        <v>-0.0025219601328291706</v>
      </c>
      <c r="D98" s="3">
        <f t="shared" si="10"/>
        <v>228517.56643642706</v>
      </c>
      <c r="E98" s="3">
        <f t="shared" si="11"/>
        <v>173574.37357467576</v>
      </c>
      <c r="F98" s="3">
        <f t="shared" si="12"/>
        <v>1705.4987856544903</v>
      </c>
      <c r="G98" s="3">
        <f t="shared" si="13"/>
        <v>-438.8544235965528</v>
      </c>
      <c r="H98" s="5">
        <f t="shared" si="14"/>
        <v>0.5494319286175129</v>
      </c>
    </row>
    <row r="99" spans="1:8" ht="12.75">
      <c r="A99" s="2">
        <f>+xform!A102</f>
        <v>41180</v>
      </c>
      <c r="B99" s="5">
        <f>+xform!AL102</f>
        <v>0.007155179981421364</v>
      </c>
      <c r="C99" s="5">
        <f>+xform!P102</f>
        <v>0.006190469071528432</v>
      </c>
      <c r="D99" s="3">
        <f aca="true" t="shared" si="15" ref="D99:D107">+D98*(1+B99)</f>
        <v>230152.6507531961</v>
      </c>
      <c r="E99" s="3">
        <f aca="true" t="shared" si="16" ref="E99:E107">+E98*(1+C99)</f>
        <v>174648.8803658997</v>
      </c>
      <c r="F99" s="3">
        <f aca="true" t="shared" si="17" ref="F99:F107">+D99-D98</f>
        <v>1635.0843167690327</v>
      </c>
      <c r="G99" s="3">
        <f aca="true" t="shared" si="18" ref="G99:G107">+E99-E98</f>
        <v>1074.5067912239465</v>
      </c>
      <c r="H99" s="5">
        <f aca="true" t="shared" si="19" ref="H99:H107">+(D99/D$2-1)-(E99/E$2-1)</f>
        <v>0.5550377038729637</v>
      </c>
    </row>
    <row r="100" spans="1:8" ht="12.75">
      <c r="A100" s="2">
        <f>+xform!A103</f>
        <v>41213</v>
      </c>
      <c r="B100" s="5">
        <f>+xform!AL103</f>
        <v>-0.0042406208474137265</v>
      </c>
      <c r="C100" s="5">
        <f>+xform!P103</f>
        <v>-0.0026585728535772454</v>
      </c>
      <c r="D100" s="3">
        <f t="shared" si="15"/>
        <v>229176.66062432458</v>
      </c>
      <c r="E100" s="3">
        <f t="shared" si="16"/>
        <v>174184.56359365126</v>
      </c>
      <c r="F100" s="3">
        <f t="shared" si="17"/>
        <v>-975.9901288715191</v>
      </c>
      <c r="G100" s="3">
        <f t="shared" si="18"/>
        <v>-464.31677224845043</v>
      </c>
      <c r="H100" s="5">
        <f t="shared" si="19"/>
        <v>0.5499209703067331</v>
      </c>
    </row>
    <row r="101" spans="1:8" ht="12.75">
      <c r="A101" s="2">
        <f>+xform!A104</f>
        <v>41243</v>
      </c>
      <c r="B101" s="5">
        <f>+xform!AL104</f>
        <v>0.003751406612164126</v>
      </c>
      <c r="C101" s="5">
        <f>+xform!P104</f>
        <v>0.007743066672639498</v>
      </c>
      <c r="D101" s="3">
        <f t="shared" si="15"/>
        <v>230036.3954643444</v>
      </c>
      <c r="E101" s="3">
        <f t="shared" si="16"/>
        <v>175533.2862829015</v>
      </c>
      <c r="F101" s="3">
        <f t="shared" si="17"/>
        <v>859.7348400198098</v>
      </c>
      <c r="G101" s="3">
        <f t="shared" si="18"/>
        <v>1348.7226892502513</v>
      </c>
      <c r="H101" s="5">
        <f t="shared" si="19"/>
        <v>0.5450310918144288</v>
      </c>
    </row>
    <row r="102" spans="1:8" ht="12.75">
      <c r="A102" s="2">
        <f>+xform!A105</f>
        <v>41271</v>
      </c>
      <c r="B102" s="5">
        <f>+xform!AL105</f>
        <v>-0.004097614277909223</v>
      </c>
      <c r="C102" s="5">
        <f>+xform!P105</f>
        <v>-0.007298914321134481</v>
      </c>
      <c r="D102" s="3">
        <f t="shared" si="15"/>
        <v>229093.79504585091</v>
      </c>
      <c r="E102" s="3">
        <f t="shared" si="16"/>
        <v>174252.08386581542</v>
      </c>
      <c r="F102" s="3">
        <f t="shared" si="17"/>
        <v>-942.6004184934718</v>
      </c>
      <c r="G102" s="3">
        <f t="shared" si="18"/>
        <v>-1281.2024170860823</v>
      </c>
      <c r="H102" s="5">
        <f t="shared" si="19"/>
        <v>0.5484171118003549</v>
      </c>
    </row>
    <row r="103" spans="1:8" ht="12.75">
      <c r="A103" s="2">
        <f>+xform!A106</f>
        <v>41305</v>
      </c>
      <c r="B103" s="5">
        <f>+xform!AL106</f>
        <v>0.004667058972228564</v>
      </c>
      <c r="C103" s="5">
        <f>+xform!P106</f>
        <v>0.0036539786932975322</v>
      </c>
      <c r="D103" s="3">
        <f t="shared" si="15"/>
        <v>230162.98929750157</v>
      </c>
      <c r="E103" s="3">
        <f t="shared" si="16"/>
        <v>174888.7972675238</v>
      </c>
      <c r="F103" s="3">
        <f t="shared" si="17"/>
        <v>1069.1942516506533</v>
      </c>
      <c r="G103" s="3">
        <f t="shared" si="18"/>
        <v>636.7134017083736</v>
      </c>
      <c r="H103" s="5">
        <f t="shared" si="19"/>
        <v>0.5527419202997779</v>
      </c>
    </row>
    <row r="104" spans="1:8" ht="12.75">
      <c r="A104" s="2">
        <f>+xform!A107</f>
        <v>41333</v>
      </c>
      <c r="B104" s="5">
        <f>+xform!AL107</f>
        <v>0.052144241044173256</v>
      </c>
      <c r="C104" s="5">
        <f>+xform!P107</f>
        <v>0.026755293063604826</v>
      </c>
      <c r="D104" s="3">
        <f t="shared" si="15"/>
        <v>242164.66369087796</v>
      </c>
      <c r="E104" s="3">
        <f t="shared" si="16"/>
        <v>179567.99829195777</v>
      </c>
      <c r="F104" s="3">
        <f t="shared" si="17"/>
        <v>12001.674393376394</v>
      </c>
      <c r="G104" s="3">
        <f t="shared" si="18"/>
        <v>4679.201024433976</v>
      </c>
      <c r="H104" s="5">
        <f t="shared" si="19"/>
        <v>0.6259666539892017</v>
      </c>
    </row>
    <row r="105" spans="1:8" ht="12.75">
      <c r="A105" s="2">
        <f>+xform!A108</f>
        <v>41361</v>
      </c>
      <c r="B105" s="5">
        <f>+xform!AL108</f>
        <v>0.03332787419120426</v>
      </c>
      <c r="C105" s="5">
        <f>+xform!P108</f>
        <v>0.031473344000684064</v>
      </c>
      <c r="D105" s="3">
        <f t="shared" si="15"/>
        <v>250235.4971359228</v>
      </c>
      <c r="E105" s="3">
        <f t="shared" si="16"/>
        <v>185219.6036737148</v>
      </c>
      <c r="F105" s="3">
        <f t="shared" si="17"/>
        <v>8070.833445044846</v>
      </c>
      <c r="G105" s="3">
        <f t="shared" si="18"/>
        <v>5651.605381757021</v>
      </c>
      <c r="H105" s="5">
        <f t="shared" si="19"/>
        <v>0.6501589346220802</v>
      </c>
    </row>
    <row r="106" spans="1:8" ht="12.75">
      <c r="A106" s="2">
        <f>+xform!A109</f>
        <v>41394</v>
      </c>
      <c r="B106" s="5">
        <f>+xform!AL109</f>
        <v>0.017133754100665283</v>
      </c>
      <c r="C106" s="5">
        <f>+xform!P109</f>
        <v>0.009762579287034546</v>
      </c>
      <c r="D106" s="3">
        <f t="shared" si="15"/>
        <v>254522.97061110745</v>
      </c>
      <c r="E106" s="3">
        <f t="shared" si="16"/>
        <v>187027.82474009256</v>
      </c>
      <c r="F106" s="3">
        <f t="shared" si="17"/>
        <v>4287.473475184641</v>
      </c>
      <c r="G106" s="3">
        <f t="shared" si="18"/>
        <v>1808.221066377766</v>
      </c>
      <c r="H106" s="5">
        <f t="shared" si="19"/>
        <v>0.6749514587101488</v>
      </c>
    </row>
    <row r="107" spans="1:8" ht="12.75">
      <c r="A107" s="2">
        <f>+xform!A110</f>
        <v>41425</v>
      </c>
      <c r="B107" s="5">
        <f>+xform!AL110</f>
        <v>-0.0032565887781596317</v>
      </c>
      <c r="C107" s="5">
        <f>+xform!P110</f>
        <v>0.0002419454139658381</v>
      </c>
      <c r="D107" s="3">
        <f t="shared" si="15"/>
        <v>253694.09396123147</v>
      </c>
      <c r="E107" s="3">
        <f t="shared" si="16"/>
        <v>187073.07526457246</v>
      </c>
      <c r="F107" s="3">
        <f t="shared" si="17"/>
        <v>-828.8766498759796</v>
      </c>
      <c r="G107" s="3">
        <f t="shared" si="18"/>
        <v>45.25052447989583</v>
      </c>
      <c r="H107" s="5">
        <f t="shared" si="19"/>
        <v>0.66621018696659</v>
      </c>
    </row>
    <row r="108" spans="1:8" ht="12.75">
      <c r="A108" s="2">
        <f>+xform!A111</f>
        <v>41455</v>
      </c>
      <c r="B108" s="5">
        <f>+xform!AL111</f>
        <v>-0.017573845346924025</v>
      </c>
      <c r="C108" s="5">
        <f>+xform!P111</f>
        <v>-0.02064312338775433</v>
      </c>
      <c r="D108" s="3">
        <f aca="true" t="shared" si="20" ref="D108:E111">+D107*(1+B108)</f>
        <v>249235.71318852875</v>
      </c>
      <c r="E108" s="3">
        <f t="shared" si="20"/>
        <v>183211.30268935923</v>
      </c>
      <c r="F108" s="3">
        <f aca="true" t="shared" si="21" ref="F108:G111">+D108-D107</f>
        <v>-4458.380772702716</v>
      </c>
      <c r="G108" s="3">
        <f t="shared" si="21"/>
        <v>-3861.7725752132246</v>
      </c>
      <c r="H108" s="5">
        <f aca="true" t="shared" si="22" ref="H108:H113">+(D108/D$2-1)-(E108/E$2-1)</f>
        <v>0.6602441049916954</v>
      </c>
    </row>
    <row r="109" spans="1:8" ht="12.75">
      <c r="A109" s="2">
        <f>+xform!A112</f>
        <v>41486</v>
      </c>
      <c r="B109" s="5">
        <f>+xform!AL112</f>
        <v>0.010999183523526142</v>
      </c>
      <c r="C109" s="5">
        <f>+xform!P112</f>
        <v>0.0164781101407117</v>
      </c>
      <c r="D109" s="3">
        <f t="shared" si="20"/>
        <v>251977.1025385063</v>
      </c>
      <c r="E109" s="3">
        <f t="shared" si="20"/>
        <v>186230.27871409775</v>
      </c>
      <c r="F109" s="3">
        <f t="shared" si="21"/>
        <v>2741.389349977544</v>
      </c>
      <c r="G109" s="3">
        <f t="shared" si="21"/>
        <v>3018.976024738513</v>
      </c>
      <c r="H109" s="5">
        <f t="shared" si="22"/>
        <v>0.6574682382440855</v>
      </c>
    </row>
    <row r="110" spans="1:8" ht="12.75">
      <c r="A110" s="2">
        <f>+xform!A113</f>
        <v>41516</v>
      </c>
      <c r="B110" s="5">
        <f>+xform!AL113</f>
        <v>-0.006040349355101429</v>
      </c>
      <c r="C110" s="5">
        <f>+xform!P113</f>
        <v>-0.013865601293112812</v>
      </c>
      <c r="D110" s="3">
        <f t="shared" si="20"/>
        <v>250455.0728096875</v>
      </c>
      <c r="E110" s="3">
        <f t="shared" si="20"/>
        <v>183648.0839207428</v>
      </c>
      <c r="F110" s="3">
        <f t="shared" si="21"/>
        <v>-1522.0297288188012</v>
      </c>
      <c r="G110" s="3">
        <f t="shared" si="21"/>
        <v>-2582.1947933549527</v>
      </c>
      <c r="H110" s="5">
        <f t="shared" si="22"/>
        <v>0.668069888889447</v>
      </c>
    </row>
    <row r="111" spans="1:8" ht="12.75">
      <c r="A111" s="2">
        <f>+xform!A114</f>
        <v>41547</v>
      </c>
      <c r="B111" s="5">
        <f>+xform!AL114</f>
        <v>0.009667790327176254</v>
      </c>
      <c r="C111" s="5">
        <f>+xform!P114</f>
        <v>0.009136630303835575</v>
      </c>
      <c r="D111" s="3">
        <f t="shared" si="20"/>
        <v>252876.41993998922</v>
      </c>
      <c r="E111" s="3">
        <f t="shared" si="20"/>
        <v>185326.0085695344</v>
      </c>
      <c r="F111" s="3">
        <f t="shared" si="21"/>
        <v>2421.3471303017286</v>
      </c>
      <c r="G111" s="3">
        <f t="shared" si="21"/>
        <v>1677.9246487916098</v>
      </c>
      <c r="H111" s="5">
        <f t="shared" si="22"/>
        <v>0.6755041137045483</v>
      </c>
    </row>
    <row r="112" spans="1:8" ht="12.75">
      <c r="A112" s="2">
        <f>+xform!A115</f>
        <v>41578</v>
      </c>
      <c r="B112" s="5">
        <f>+xform!AL115</f>
        <v>0.022708876697323327</v>
      </c>
      <c r="C112" s="5">
        <f>+xform!P115</f>
        <v>0.019849866624950155</v>
      </c>
      <c r="D112" s="3">
        <f aca="true" t="shared" si="23" ref="D112:E114">+D111*(1+B112)</f>
        <v>258618.959380067</v>
      </c>
      <c r="E112" s="3">
        <f t="shared" si="23"/>
        <v>189004.70512177405</v>
      </c>
      <c r="F112" s="3">
        <f aca="true" t="shared" si="24" ref="F112:G114">+D112-D111</f>
        <v>5742.539440077788</v>
      </c>
      <c r="G112" s="3">
        <f t="shared" si="24"/>
        <v>3678.6965522396495</v>
      </c>
      <c r="H112" s="5">
        <f t="shared" si="22"/>
        <v>0.6961425425829295</v>
      </c>
    </row>
    <row r="113" spans="1:8" ht="12.75">
      <c r="A113" s="2">
        <f>+xform!A116</f>
        <v>41607</v>
      </c>
      <c r="B113" s="5">
        <f>+xform!AL116</f>
        <v>0.011244508246471488</v>
      </c>
      <c r="C113" s="5">
        <f>+xform!P116</f>
        <v>0.009600517364119997</v>
      </c>
      <c r="D113" s="3">
        <f t="shared" si="23"/>
        <v>261527.00240151002</v>
      </c>
      <c r="E113" s="3">
        <f t="shared" si="23"/>
        <v>190819.24807519602</v>
      </c>
      <c r="F113" s="3">
        <f t="shared" si="24"/>
        <v>2908.043021443009</v>
      </c>
      <c r="G113" s="3">
        <f t="shared" si="24"/>
        <v>1814.542953421973</v>
      </c>
      <c r="H113" s="5">
        <f t="shared" si="22"/>
        <v>0.70707754326314</v>
      </c>
    </row>
    <row r="114" spans="1:8" ht="12.75">
      <c r="A114" s="2">
        <f>+xform!A117</f>
        <v>41638</v>
      </c>
      <c r="B114" s="5">
        <f>+xform!AL117</f>
        <v>-0.0016197131962624137</v>
      </c>
      <c r="C114" s="5">
        <f>+xform!P117</f>
        <v>-0.0025672654962021983</v>
      </c>
      <c r="D114" s="3">
        <f t="shared" si="23"/>
        <v>261103.40366454134</v>
      </c>
      <c r="E114" s="3">
        <f t="shared" si="23"/>
        <v>190329.36440360133</v>
      </c>
      <c r="F114" s="3">
        <f t="shared" si="24"/>
        <v>-423.59873696867726</v>
      </c>
      <c r="G114" s="3">
        <f t="shared" si="24"/>
        <v>-489.88367159469635</v>
      </c>
      <c r="H114" s="5">
        <f aca="true" t="shared" si="25" ref="H114:H119">+(D114/D$2-1)-(E114/E$2-1)</f>
        <v>0.7077403926094001</v>
      </c>
    </row>
    <row r="115" spans="1:8" ht="12.75">
      <c r="A115" s="2">
        <f>+xform!A118</f>
        <v>41670</v>
      </c>
      <c r="B115" s="5">
        <f>+xform!AL118</f>
        <v>-0.004958897986046824</v>
      </c>
      <c r="C115" s="5">
        <f>+xform!P118</f>
        <v>0.0020019477188370103</v>
      </c>
      <c r="D115" s="3">
        <f aca="true" t="shared" si="26" ref="D115:E117">+D114*(1+B115)</f>
        <v>259808.61852195926</v>
      </c>
      <c r="E115" s="3">
        <f t="shared" si="26"/>
        <v>190710.39384049684</v>
      </c>
      <c r="F115" s="3">
        <f aca="true" t="shared" si="27" ref="F115:G117">+D115-D114</f>
        <v>-1294.7851425820845</v>
      </c>
      <c r="G115" s="3">
        <f t="shared" si="27"/>
        <v>381.0294368955074</v>
      </c>
      <c r="H115" s="5">
        <f t="shared" si="25"/>
        <v>0.6909822468146241</v>
      </c>
    </row>
    <row r="116" spans="1:8" ht="12.75">
      <c r="A116" s="2">
        <f>+xform!A119</f>
        <v>41698</v>
      </c>
      <c r="B116" s="5">
        <f>+xform!AL119</f>
        <v>0.0189723050736328</v>
      </c>
      <c r="C116" s="5">
        <f>+xform!P119</f>
        <v>0.02230032372470383</v>
      </c>
      <c r="D116" s="3">
        <f t="shared" si="26"/>
        <v>264737.78689331695</v>
      </c>
      <c r="E116" s="3">
        <f t="shared" si="26"/>
        <v>194963.2973608057</v>
      </c>
      <c r="F116" s="3">
        <f t="shared" si="27"/>
        <v>4929.168371357693</v>
      </c>
      <c r="G116" s="3">
        <f t="shared" si="27"/>
        <v>4252.9035203088715</v>
      </c>
      <c r="H116" s="5">
        <f t="shared" si="25"/>
        <v>0.6977448953251124</v>
      </c>
    </row>
    <row r="117" spans="1:8" ht="12.75">
      <c r="A117" s="2">
        <f>+xform!A120</f>
        <v>41729</v>
      </c>
      <c r="B117" s="5">
        <f>+xform!AL120</f>
        <v>0.012811690358267142</v>
      </c>
      <c r="C117" s="5">
        <f>+xform!P120</f>
        <v>0.0072919660422207655</v>
      </c>
      <c r="D117" s="3">
        <f t="shared" si="26"/>
        <v>268129.52544512704</v>
      </c>
      <c r="E117" s="3">
        <f t="shared" si="26"/>
        <v>196384.9631046401</v>
      </c>
      <c r="F117" s="3">
        <f t="shared" si="27"/>
        <v>3391.7385518100928</v>
      </c>
      <c r="G117" s="3">
        <f t="shared" si="27"/>
        <v>1421.6657438343973</v>
      </c>
      <c r="H117" s="5">
        <f t="shared" si="25"/>
        <v>0.7174456234048692</v>
      </c>
    </row>
    <row r="118" spans="1:8" ht="12.75">
      <c r="A118" s="2">
        <f>+xform!A121</f>
        <v>41759</v>
      </c>
      <c r="B118" s="5">
        <f>+xform!AL121</f>
        <v>0.010081874896510754</v>
      </c>
      <c r="C118" s="5">
        <f>+xform!P121</f>
        <v>0.0097638840393109</v>
      </c>
      <c r="D118" s="3">
        <f aca="true" t="shared" si="28" ref="D118:E120">+D117*(1+B118)</f>
        <v>270832.77377672563</v>
      </c>
      <c r="E118" s="3">
        <f t="shared" si="28"/>
        <v>198302.44311145815</v>
      </c>
      <c r="F118" s="3">
        <f aca="true" t="shared" si="29" ref="F118:G120">+D118-D117</f>
        <v>2703.2483315985883</v>
      </c>
      <c r="G118" s="3">
        <f t="shared" si="29"/>
        <v>1917.4800068180484</v>
      </c>
      <c r="H118" s="5">
        <f t="shared" si="25"/>
        <v>0.7253033066526748</v>
      </c>
    </row>
    <row r="119" spans="1:8" ht="12.75">
      <c r="A119" s="2">
        <f>+xform!A122</f>
        <v>41789</v>
      </c>
      <c r="B119" s="5">
        <f>+xform!AL122</f>
        <v>0.024425976399557958</v>
      </c>
      <c r="C119" s="5">
        <f>+xform!P122</f>
        <v>0.019892341104620445</v>
      </c>
      <c r="D119" s="3">
        <f t="shared" si="28"/>
        <v>277448.1287172228</v>
      </c>
      <c r="E119" s="3">
        <f t="shared" si="28"/>
        <v>202247.14295171085</v>
      </c>
      <c r="F119" s="3">
        <f t="shared" si="29"/>
        <v>6615.354940497142</v>
      </c>
      <c r="G119" s="3">
        <f t="shared" si="29"/>
        <v>3944.699840252695</v>
      </c>
      <c r="H119" s="5">
        <f t="shared" si="25"/>
        <v>0.7520098576551191</v>
      </c>
    </row>
    <row r="120" spans="1:8" ht="12.75">
      <c r="A120" s="2">
        <f>+xform!A123</f>
        <v>41820</v>
      </c>
      <c r="B120" s="5">
        <f>+xform!AL123</f>
        <v>0.008597452202032</v>
      </c>
      <c r="C120" s="5">
        <f>+xform!P123</f>
        <v>0.007902552222098125</v>
      </c>
      <c r="D120" s="3">
        <f t="shared" si="28"/>
        <v>279833.4757424123</v>
      </c>
      <c r="E120" s="3">
        <f t="shared" si="28"/>
        <v>203845.41156065688</v>
      </c>
      <c r="F120" s="3">
        <f t="shared" si="29"/>
        <v>2385.3470251895487</v>
      </c>
      <c r="G120" s="3">
        <f t="shared" si="29"/>
        <v>1598.268608946033</v>
      </c>
      <c r="H120" s="5">
        <f aca="true" t="shared" si="30" ref="H120:H125">+(D120/D$2-1)-(E120/E$2-1)</f>
        <v>0.7598806418175541</v>
      </c>
    </row>
    <row r="121" spans="1:8" ht="12.75">
      <c r="A121" s="2">
        <f>+xform!A124</f>
        <v>41850</v>
      </c>
      <c r="B121" s="5">
        <f>+xform!AL124</f>
        <v>0.014021528461809285</v>
      </c>
      <c r="C121" s="5">
        <f>+xform!P124</f>
        <v>0.01147373044843266</v>
      </c>
      <c r="D121" s="3">
        <f aca="true" t="shared" si="31" ref="D121:E123">+D120*(1+B121)</f>
        <v>283757.1687871016</v>
      </c>
      <c r="E121" s="3">
        <f t="shared" si="31"/>
        <v>206184.27886605368</v>
      </c>
      <c r="F121" s="3">
        <f aca="true" t="shared" si="32" ref="F121:G123">+D121-D120</f>
        <v>3923.693044689251</v>
      </c>
      <c r="G121" s="3">
        <f t="shared" si="32"/>
        <v>2338.867305396794</v>
      </c>
      <c r="H121" s="5">
        <f t="shared" si="30"/>
        <v>0.7757288992104789</v>
      </c>
    </row>
    <row r="122" spans="1:8" ht="12.75">
      <c r="A122" s="2">
        <f>+xform!A125</f>
        <v>41880</v>
      </c>
      <c r="B122" s="5">
        <f>+xform!AL125</f>
        <v>0.02330910424731427</v>
      </c>
      <c r="C122" s="5">
        <f>+xform!P125</f>
        <v>0.017705697220750972</v>
      </c>
      <c r="D122" s="3">
        <f t="shared" si="31"/>
        <v>290371.2942152829</v>
      </c>
      <c r="E122" s="3">
        <f t="shared" si="31"/>
        <v>209834.9152793349</v>
      </c>
      <c r="F122" s="3">
        <f t="shared" si="32"/>
        <v>6614.125428181316</v>
      </c>
      <c r="G122" s="3">
        <f t="shared" si="32"/>
        <v>3650.6364132812305</v>
      </c>
      <c r="H122" s="5">
        <f t="shared" si="30"/>
        <v>0.8053637893594798</v>
      </c>
    </row>
    <row r="123" spans="1:8" ht="12.75">
      <c r="A123" s="2">
        <f>+xform!A126</f>
        <v>41912</v>
      </c>
      <c r="B123" s="5">
        <f>+xform!AL126</f>
        <v>0.004969690395471347</v>
      </c>
      <c r="C123" s="5">
        <f>+xform!P126</f>
        <v>0.009464217395583374</v>
      </c>
      <c r="D123" s="3">
        <f t="shared" si="31"/>
        <v>291814.34964726516</v>
      </c>
      <c r="E123" s="3">
        <f t="shared" si="31"/>
        <v>211820.83853472237</v>
      </c>
      <c r="F123" s="3">
        <f t="shared" si="32"/>
        <v>1443.0554319822695</v>
      </c>
      <c r="G123" s="3">
        <f t="shared" si="32"/>
        <v>1985.9232553874608</v>
      </c>
      <c r="H123" s="5">
        <f t="shared" si="30"/>
        <v>0.799935111125428</v>
      </c>
    </row>
    <row r="124" spans="1:8" ht="12.75">
      <c r="A124" s="2">
        <f>+xform!A127</f>
        <v>41943</v>
      </c>
      <c r="B124" s="5">
        <f>+xform!AL127</f>
        <v>-0.002430757500968753</v>
      </c>
      <c r="C124" s="5">
        <f>+xform!P127</f>
        <v>0.0019796816590217257</v>
      </c>
      <c r="D124" s="3">
        <f aca="true" t="shared" si="33" ref="D124:E126">+D123*(1+B124)</f>
        <v>291105.0197279698</v>
      </c>
      <c r="E124" s="3">
        <f t="shared" si="33"/>
        <v>212240.17636376814</v>
      </c>
      <c r="F124" s="3">
        <f aca="true" t="shared" si="34" ref="F124:G126">+D124-D123</f>
        <v>-709.3299192953855</v>
      </c>
      <c r="G124" s="3">
        <f t="shared" si="34"/>
        <v>419.33782904577674</v>
      </c>
      <c r="H124" s="5">
        <f t="shared" si="30"/>
        <v>0.7886484336420163</v>
      </c>
    </row>
    <row r="125" spans="1:8" ht="12.75">
      <c r="A125" s="2">
        <f>+xform!A128</f>
        <v>41971</v>
      </c>
      <c r="B125" s="5">
        <f>+xform!AL128</f>
        <v>0.02413606683887788</v>
      </c>
      <c r="C125" s="5">
        <f>+xform!P128</f>
        <v>0.02106096581542736</v>
      </c>
      <c r="D125" s="3">
        <f t="shared" si="33"/>
        <v>298131.1499412569</v>
      </c>
      <c r="E125" s="3">
        <f t="shared" si="33"/>
        <v>216710.15946282572</v>
      </c>
      <c r="F125" s="3">
        <f t="shared" si="34"/>
        <v>7026.130213287135</v>
      </c>
      <c r="G125" s="3">
        <f t="shared" si="34"/>
        <v>4469.983099057572</v>
      </c>
      <c r="H125" s="5">
        <f t="shared" si="30"/>
        <v>0.8142099047843119</v>
      </c>
    </row>
    <row r="126" spans="1:8" ht="12.75">
      <c r="A126" s="2">
        <f>+xform!A129</f>
        <v>42003</v>
      </c>
      <c r="B126" s="5">
        <f>+xform!AL129</f>
        <v>-0.005824423949931098</v>
      </c>
      <c r="C126" s="5">
        <f>+xform!P129</f>
        <v>0.0009404592916308686</v>
      </c>
      <c r="D126" s="3">
        <f t="shared" si="33"/>
        <v>296394.70773131854</v>
      </c>
      <c r="E126" s="3">
        <f t="shared" si="33"/>
        <v>216913.96654588333</v>
      </c>
      <c r="F126" s="3">
        <f t="shared" si="34"/>
        <v>-1736.4422099383664</v>
      </c>
      <c r="G126" s="3">
        <f t="shared" si="34"/>
        <v>203.807083057618</v>
      </c>
      <c r="H126" s="5">
        <f aca="true" t="shared" si="35" ref="H126:H131">+(D126/D$2-1)-(E126/E$2-1)</f>
        <v>0.794807411854352</v>
      </c>
    </row>
    <row r="127" spans="1:8" ht="12.75">
      <c r="A127" s="2">
        <f>+xform!A130</f>
        <v>42034</v>
      </c>
      <c r="B127" s="5">
        <f>+xform!AL130</f>
        <v>0.039486355144788085</v>
      </c>
      <c r="C127" s="5">
        <f>+xform!P130</f>
        <v>0.04917928682053983</v>
      </c>
      <c r="D127" s="3">
        <f aca="true" t="shared" si="36" ref="D127:E129">+D126*(1+B127)</f>
        <v>308098.2544238331</v>
      </c>
      <c r="E127" s="3">
        <f t="shared" si="36"/>
        <v>227581.6407220243</v>
      </c>
      <c r="F127" s="3">
        <f aca="true" t="shared" si="37" ref="F127:G129">+D127-D126</f>
        <v>11703.54669251456</v>
      </c>
      <c r="G127" s="3">
        <f t="shared" si="37"/>
        <v>10667.67417614098</v>
      </c>
      <c r="H127" s="5">
        <f t="shared" si="35"/>
        <v>0.8051661370180878</v>
      </c>
    </row>
    <row r="128" spans="1:8" ht="12.75">
      <c r="A128" s="2">
        <v>42062</v>
      </c>
      <c r="B128" s="5">
        <f>+xform!AL131</f>
        <v>0.00944691807566299</v>
      </c>
      <c r="C128" s="5">
        <f>+xform!P131</f>
        <v>0.02454843963674803</v>
      </c>
      <c r="D128" s="3">
        <f t="shared" si="36"/>
        <v>311008.8333926298</v>
      </c>
      <c r="E128" s="3">
        <f t="shared" si="36"/>
        <v>233168.41489172104</v>
      </c>
      <c r="F128" s="3">
        <f t="shared" si="37"/>
        <v>2910.5789687967044</v>
      </c>
      <c r="G128" s="3">
        <f t="shared" si="37"/>
        <v>5586.774169696728</v>
      </c>
      <c r="H128" s="5">
        <f t="shared" si="35"/>
        <v>0.7784041850090877</v>
      </c>
    </row>
    <row r="129" spans="1:8" ht="12.75">
      <c r="A129" s="2">
        <v>42094</v>
      </c>
      <c r="B129" s="5">
        <f>+xform!AL132</f>
        <v>0.005607990884502525</v>
      </c>
      <c r="C129" s="5">
        <f>+xform!P132</f>
        <v>0.016228030045154208</v>
      </c>
      <c r="D129" s="3">
        <f t="shared" si="36"/>
        <v>312752.9680952955</v>
      </c>
      <c r="E129" s="3">
        <f t="shared" si="36"/>
        <v>236952.27893416487</v>
      </c>
      <c r="F129" s="3">
        <f t="shared" si="37"/>
        <v>1744.134702665673</v>
      </c>
      <c r="G129" s="3">
        <f t="shared" si="37"/>
        <v>3783.8640424438345</v>
      </c>
      <c r="H129" s="5">
        <f t="shared" si="35"/>
        <v>0.7580068916113061</v>
      </c>
    </row>
    <row r="130" spans="1:8" ht="12.75">
      <c r="A130" s="2">
        <v>42124</v>
      </c>
      <c r="B130" s="5">
        <f>+xform!AL133</f>
        <v>-0.004180884354098134</v>
      </c>
      <c r="C130" s="5">
        <f>+xform!P133</f>
        <v>-0.011104066628534616</v>
      </c>
      <c r="D130" s="3">
        <f aca="true" t="shared" si="38" ref="D130:E132">+D129*(1+B130)</f>
        <v>311445.3841042881</v>
      </c>
      <c r="E130" s="3">
        <f t="shared" si="38"/>
        <v>234321.1450410968</v>
      </c>
      <c r="F130" s="3">
        <f aca="true" t="shared" si="39" ref="F130:G132">+D130-D129</f>
        <v>-1307.5839910073555</v>
      </c>
      <c r="G130" s="3">
        <f t="shared" si="39"/>
        <v>-2631.133893068065</v>
      </c>
      <c r="H130" s="5">
        <f t="shared" si="35"/>
        <v>0.771242390631913</v>
      </c>
    </row>
    <row r="131" spans="1:8" ht="12.75">
      <c r="A131" s="2">
        <v>42153</v>
      </c>
      <c r="B131" s="5">
        <f>+xform!AL134</f>
        <v>0.008598922825148106</v>
      </c>
      <c r="C131" s="5">
        <f>+xform!P134</f>
        <v>0.006996178637946715</v>
      </c>
      <c r="D131" s="3">
        <f t="shared" si="38"/>
        <v>314123.47892644955</v>
      </c>
      <c r="E131" s="3">
        <f t="shared" si="38"/>
        <v>235960.49763045253</v>
      </c>
      <c r="F131" s="3">
        <f t="shared" si="39"/>
        <v>2678.0948221614235</v>
      </c>
      <c r="G131" s="3">
        <f t="shared" si="39"/>
        <v>1639.3525893557235</v>
      </c>
      <c r="H131" s="5">
        <f t="shared" si="35"/>
        <v>0.7816298129599701</v>
      </c>
    </row>
    <row r="132" spans="1:8" ht="12.75">
      <c r="A132" s="2">
        <v>42185</v>
      </c>
      <c r="B132" s="5">
        <f>+xform!AL135</f>
        <v>-0.02647871869219189</v>
      </c>
      <c r="C132" s="5">
        <f>+xform!P135</f>
        <v>-0.02696059899346689</v>
      </c>
      <c r="D132" s="3">
        <f t="shared" si="38"/>
        <v>305805.8916933434</v>
      </c>
      <c r="E132" s="3">
        <f t="shared" si="38"/>
        <v>229598.861275539</v>
      </c>
      <c r="F132" s="3">
        <f t="shared" si="39"/>
        <v>-8317.58723310614</v>
      </c>
      <c r="G132" s="3">
        <f t="shared" si="39"/>
        <v>-6361.636354913528</v>
      </c>
      <c r="H132" s="5">
        <f>+(D132/D$2-1)-(E132/E$2-1)</f>
        <v>0.7620703041780441</v>
      </c>
    </row>
    <row r="133" spans="1:8" ht="12.75">
      <c r="A133" s="2">
        <v>42216</v>
      </c>
      <c r="B133" s="5">
        <f>+xform!AL136</f>
        <v>0.014682067424693692</v>
      </c>
      <c r="C133" s="5">
        <f>+xform!P136</f>
        <v>0.01365314990076778</v>
      </c>
      <c r="D133" s="3">
        <f aca="true" t="shared" si="40" ref="D133:E135">+D132*(1+B133)</f>
        <v>310295.75441405363</v>
      </c>
      <c r="E133" s="3">
        <f t="shared" si="40"/>
        <v>232733.6089455795</v>
      </c>
      <c r="F133" s="3">
        <f aca="true" t="shared" si="41" ref="F133:G135">+D133-D132</f>
        <v>4489.862720710225</v>
      </c>
      <c r="G133" s="3">
        <f t="shared" si="41"/>
        <v>3134.747670040495</v>
      </c>
      <c r="H133" s="5">
        <f>+(D133/D$2-1)-(E133/E$2-1)</f>
        <v>0.7756214546847411</v>
      </c>
    </row>
    <row r="134" spans="1:8" ht="12.75">
      <c r="A134" s="2">
        <v>42247</v>
      </c>
      <c r="B134" s="5">
        <f>+xform!AL137</f>
        <v>-0.039277829012780284</v>
      </c>
      <c r="C134" s="5">
        <f>+xform!P137</f>
        <v>-0.04817958523478292</v>
      </c>
      <c r="D134" s="3">
        <f t="shared" si="40"/>
        <v>298108.01082878676</v>
      </c>
      <c r="E134" s="3">
        <f t="shared" si="40"/>
        <v>221520.6001963873</v>
      </c>
      <c r="F134" s="3">
        <f t="shared" si="41"/>
        <v>-12187.743585266871</v>
      </c>
      <c r="G134" s="3">
        <f t="shared" si="41"/>
        <v>-11213.008749192202</v>
      </c>
      <c r="H134" s="5">
        <f>+(D134/D$2-1)-(E134/E$2-1)</f>
        <v>0.7658741063239947</v>
      </c>
    </row>
    <row r="135" spans="1:8" ht="12.75">
      <c r="A135" s="2">
        <v>42277</v>
      </c>
      <c r="B135" s="5">
        <f>+xform!AL138</f>
        <v>-0.002015195961205606</v>
      </c>
      <c r="C135" s="5">
        <f>+xform!P138</f>
        <v>-0.013922755932140091</v>
      </c>
      <c r="D135" s="3">
        <f t="shared" si="40"/>
        <v>297507.2647693616</v>
      </c>
      <c r="E135" s="3">
        <f t="shared" si="40"/>
        <v>218436.42294591182</v>
      </c>
      <c r="F135" s="3">
        <f t="shared" si="41"/>
        <v>-600.7460594251752</v>
      </c>
      <c r="G135" s="3">
        <f t="shared" si="41"/>
        <v>-3084.177250475477</v>
      </c>
      <c r="H135" s="5">
        <f>+(D135/D$2-1)-(E135/E$2-1)</f>
        <v>0.7907084182344977</v>
      </c>
    </row>
    <row r="136" spans="1:8" ht="12.75">
      <c r="A136" s="2">
        <v>42307</v>
      </c>
      <c r="B136" s="5">
        <f>+xform!AL139</f>
        <v>0.013772186945334889</v>
      </c>
      <c r="C136" s="5">
        <f>+xform!P139</f>
        <v>0.04495244159812701</v>
      </c>
      <c r="D136" s="3">
        <f>+D135*(1+B136)</f>
        <v>301604.59043736046</v>
      </c>
      <c r="E136" s="3">
        <f>+E135*(1+C136)</f>
        <v>228255.6734912917</v>
      </c>
      <c r="F136" s="3">
        <f>+D136-D135</f>
        <v>4097.32566799887</v>
      </c>
      <c r="G136" s="3">
        <f>+E136-E135</f>
        <v>9819.25054537988</v>
      </c>
      <c r="H136" s="5">
        <f>+(D136/D$2-1)-(E136/E$2-1)</f>
        <v>0.7334891694606873</v>
      </c>
    </row>
    <row r="137" spans="1:8" ht="12.75">
      <c r="A137" s="2">
        <v>42338</v>
      </c>
      <c r="B137" s="5">
        <f>+xform!AL140</f>
        <v>0.009447750172235876</v>
      </c>
      <c r="C137" s="5">
        <f>+xform!P140</f>
        <v>0.01566559444948662</v>
      </c>
      <c r="D137" s="3">
        <f aca="true" t="shared" si="42" ref="D137:D142">+D136*(1+B137)</f>
        <v>304454.07525861217</v>
      </c>
      <c r="E137" s="3">
        <f aca="true" t="shared" si="43" ref="E137:E142">+E136*(1+C137)</f>
        <v>231831.4343030007</v>
      </c>
      <c r="F137" s="3">
        <f aca="true" t="shared" si="44" ref="F137:F142">+D137-D136</f>
        <v>2849.48482125171</v>
      </c>
      <c r="G137" s="3">
        <f aca="true" t="shared" si="45" ref="G137:G142">+E137-E136</f>
        <v>3575.760811708984</v>
      </c>
      <c r="H137" s="5">
        <f aca="true" t="shared" si="46" ref="H137:H142">+(D137/D$2-1)-(E137/E$2-1)</f>
        <v>0.7262264095561148</v>
      </c>
    </row>
    <row r="138" spans="1:8" ht="12.75">
      <c r="A138" s="2">
        <v>42368</v>
      </c>
      <c r="B138" s="5">
        <f>+xform!AL141</f>
        <v>-0.022549721561908896</v>
      </c>
      <c r="C138" s="5">
        <f>+xform!P141</f>
        <v>-0.016853406206558303</v>
      </c>
      <c r="D138" s="3">
        <f t="shared" si="42"/>
        <v>297588.720633142</v>
      </c>
      <c r="E138" s="3">
        <f t="shared" si="43"/>
        <v>227924.2849692432</v>
      </c>
      <c r="F138" s="3">
        <f t="shared" si="44"/>
        <v>-6865.35462547018</v>
      </c>
      <c r="G138" s="3">
        <f t="shared" si="45"/>
        <v>-3907.149333757494</v>
      </c>
      <c r="H138" s="5">
        <f t="shared" si="46"/>
        <v>0.6966443566389877</v>
      </c>
    </row>
    <row r="139" spans="1:8" ht="12.75">
      <c r="A139" s="2">
        <v>42398</v>
      </c>
      <c r="B139" s="5">
        <f>+xform!AL142</f>
        <v>-0.011201234613577592</v>
      </c>
      <c r="C139" s="5">
        <f>+xform!P142</f>
        <v>-0.014476184279625342</v>
      </c>
      <c r="D139" s="3">
        <f t="shared" si="42"/>
        <v>294255.35955497576</v>
      </c>
      <c r="E139" s="3">
        <f t="shared" si="43"/>
        <v>224624.81101822658</v>
      </c>
      <c r="F139" s="3">
        <f t="shared" si="44"/>
        <v>-3333.3610781662283</v>
      </c>
      <c r="G139" s="3">
        <f t="shared" si="45"/>
        <v>-3299.473951016611</v>
      </c>
      <c r="H139" s="5">
        <f t="shared" si="46"/>
        <v>0.6963054853674917</v>
      </c>
    </row>
    <row r="140" spans="1:8" ht="12.75">
      <c r="A140" s="2">
        <v>42429</v>
      </c>
      <c r="B140" s="5">
        <f>+xform!AL143</f>
        <v>0.005304965795593855</v>
      </c>
      <c r="C140" s="5">
        <f>+xform!P143</f>
        <v>0.005938571594487341</v>
      </c>
      <c r="D140" s="3">
        <f t="shared" si="42"/>
        <v>295816.3741725851</v>
      </c>
      <c r="E140" s="3">
        <f t="shared" si="43"/>
        <v>225958.7615403565</v>
      </c>
      <c r="F140" s="3">
        <f t="shared" si="44"/>
        <v>1561.0146176093258</v>
      </c>
      <c r="G140" s="3">
        <f t="shared" si="45"/>
        <v>1333.9505221299187</v>
      </c>
      <c r="H140" s="5">
        <f t="shared" si="46"/>
        <v>0.698576126322286</v>
      </c>
    </row>
    <row r="141" spans="1:8" ht="12.75">
      <c r="A141" s="2">
        <v>42460</v>
      </c>
      <c r="B141" s="5">
        <f>+xform!AL144</f>
        <v>0.000757266973795299</v>
      </c>
      <c r="C141" s="5">
        <f>+xform!P144</f>
        <v>-0.0009307878743069653</v>
      </c>
      <c r="D141" s="3">
        <f t="shared" si="42"/>
        <v>296040.3861430538</v>
      </c>
      <c r="E141" s="3">
        <f t="shared" si="43"/>
        <v>225748.4418650213</v>
      </c>
      <c r="F141" s="3">
        <f t="shared" si="44"/>
        <v>224.01197046873858</v>
      </c>
      <c r="G141" s="3">
        <f t="shared" si="45"/>
        <v>-210.31967533519492</v>
      </c>
      <c r="H141" s="5">
        <f t="shared" si="46"/>
        <v>0.7029194427803254</v>
      </c>
    </row>
    <row r="142" spans="1:8" ht="12.75">
      <c r="A142" s="2">
        <v>42489</v>
      </c>
      <c r="B142" s="5">
        <f>+xform!AL145</f>
        <v>0.0007370719328204174</v>
      </c>
      <c r="C142" s="5">
        <f>+xform!P145</f>
        <v>-0.003079533990325428</v>
      </c>
      <c r="D142" s="3">
        <f t="shared" si="42"/>
        <v>296258.5892026612</v>
      </c>
      <c r="E142" s="3">
        <f t="shared" si="43"/>
        <v>225053.24186503497</v>
      </c>
      <c r="F142" s="3">
        <f t="shared" si="44"/>
        <v>218.20305960736005</v>
      </c>
      <c r="G142" s="3">
        <f t="shared" si="45"/>
        <v>-695.1999999863328</v>
      </c>
      <c r="H142" s="5">
        <f t="shared" si="46"/>
        <v>0.7120534733762622</v>
      </c>
    </row>
    <row r="143" spans="1:8" ht="12.75">
      <c r="A143" s="2">
        <v>42521</v>
      </c>
      <c r="B143" s="5">
        <f>+xform!AL146</f>
        <v>0.01806663949587132</v>
      </c>
      <c r="C143" s="5">
        <f>+xform!P146</f>
        <v>0.016388221333605103</v>
      </c>
      <c r="D143" s="3">
        <f aca="true" t="shared" si="47" ref="D143:E147">+D142*(1+B143)</f>
        <v>301610.9863313411</v>
      </c>
      <c r="E143" s="3">
        <f t="shared" si="47"/>
        <v>228741.46420456452</v>
      </c>
      <c r="F143" s="3">
        <f aca="true" t="shared" si="48" ref="F143:G147">+D143-D142</f>
        <v>5352.397128679906</v>
      </c>
      <c r="G143" s="3">
        <f t="shared" si="48"/>
        <v>3688.222339529544</v>
      </c>
      <c r="H143" s="5">
        <f aca="true" t="shared" si="49" ref="H143:H150">+(D143/D$2-1)-(E143/E$2-1)</f>
        <v>0.7286952212677655</v>
      </c>
    </row>
    <row r="144" spans="1:8" ht="12.75">
      <c r="A144" s="2">
        <v>42551</v>
      </c>
      <c r="B144" s="5">
        <f>+xform!AL147</f>
        <v>0.012172026562212297</v>
      </c>
      <c r="C144" s="5">
        <f>+xform!P147</f>
        <v>0.010156310058205914</v>
      </c>
      <c r="D144" s="3">
        <f t="shared" si="47"/>
        <v>305282.20326842123</v>
      </c>
      <c r="E144" s="3">
        <f t="shared" si="47"/>
        <v>231064.63343819405</v>
      </c>
      <c r="F144" s="3">
        <f t="shared" si="48"/>
        <v>3671.216937080142</v>
      </c>
      <c r="G144" s="3">
        <f t="shared" si="48"/>
        <v>2323.169233629538</v>
      </c>
      <c r="H144" s="5">
        <f t="shared" si="49"/>
        <v>0.7421756983022716</v>
      </c>
    </row>
    <row r="145" spans="1:8" ht="12.75">
      <c r="A145" s="2">
        <v>42580</v>
      </c>
      <c r="B145" s="5">
        <f>+xform!AL148</f>
        <v>0.014578023744671409</v>
      </c>
      <c r="C145" s="5">
        <f>+xform!P148</f>
        <v>0.015908435502922636</v>
      </c>
      <c r="D145" s="3">
        <f t="shared" si="47"/>
        <v>309732.61447649385</v>
      </c>
      <c r="E145" s="3">
        <f t="shared" si="47"/>
        <v>234740.51025625202</v>
      </c>
      <c r="F145" s="3">
        <f t="shared" si="48"/>
        <v>4450.411208072619</v>
      </c>
      <c r="G145" s="3">
        <f t="shared" si="48"/>
        <v>3675.8768180579646</v>
      </c>
      <c r="H145" s="5">
        <f t="shared" si="49"/>
        <v>0.7499210422024185</v>
      </c>
    </row>
    <row r="146" spans="1:8" ht="12.75">
      <c r="A146" s="2">
        <v>42613</v>
      </c>
      <c r="B146" s="5">
        <f>+xform!AL149</f>
        <v>-0.0008879640772098646</v>
      </c>
      <c r="C146" s="5">
        <f>+xform!P149</f>
        <v>-0.008061939766948583</v>
      </c>
      <c r="D146" s="3">
        <f t="shared" si="47"/>
        <v>309457.58304129844</v>
      </c>
      <c r="E146" s="3">
        <f t="shared" si="47"/>
        <v>232848.04640170335</v>
      </c>
      <c r="F146" s="3">
        <f t="shared" si="48"/>
        <v>-275.0314351954148</v>
      </c>
      <c r="G146" s="3">
        <f t="shared" si="48"/>
        <v>-1892.4638545486669</v>
      </c>
      <c r="H146" s="5">
        <f t="shared" si="49"/>
        <v>0.7660953663959509</v>
      </c>
    </row>
    <row r="147" spans="1:8" ht="12.75">
      <c r="A147" s="2">
        <v>42643</v>
      </c>
      <c r="B147" s="5">
        <f>+xform!AL150</f>
        <v>-0.004134774564155408</v>
      </c>
      <c r="C147" s="5">
        <f>+xform!P150</f>
        <v>-0.002639907100495586</v>
      </c>
      <c r="D147" s="3">
        <f t="shared" si="47"/>
        <v>308178.04569825425</v>
      </c>
      <c r="E147" s="3">
        <f t="shared" si="47"/>
        <v>232233.34919067097</v>
      </c>
      <c r="F147" s="3">
        <f t="shared" si="48"/>
        <v>-1279.5373430441832</v>
      </c>
      <c r="G147" s="3">
        <f t="shared" si="48"/>
        <v>-614.6972110323841</v>
      </c>
      <c r="H147" s="5">
        <f t="shared" si="49"/>
        <v>0.7594469650758331</v>
      </c>
    </row>
    <row r="148" spans="1:8" ht="12.75">
      <c r="A148" s="2">
        <v>42674</v>
      </c>
      <c r="B148" s="5">
        <f>+xform!AL151</f>
        <v>-0.007032045698019665</v>
      </c>
      <c r="C148" s="5">
        <f>+xform!P151</f>
        <v>-0.008486913336999908</v>
      </c>
      <c r="D148" s="3">
        <f aca="true" t="shared" si="50" ref="D148:E150">+D147*(1+B148)</f>
        <v>306010.9235977777</v>
      </c>
      <c r="E148" s="3">
        <f t="shared" si="50"/>
        <v>230262.4048821285</v>
      </c>
      <c r="F148" s="3">
        <f aca="true" t="shared" si="51" ref="F148:G150">+D148-D147</f>
        <v>-2167.122100476525</v>
      </c>
      <c r="G148" s="3">
        <f t="shared" si="51"/>
        <v>-1970.9443085424718</v>
      </c>
      <c r="H148" s="5">
        <f t="shared" si="49"/>
        <v>0.757485187156492</v>
      </c>
    </row>
    <row r="149" spans="1:8" ht="12.75">
      <c r="A149" s="2">
        <v>42704</v>
      </c>
      <c r="B149" s="5">
        <f>+xform!AL152</f>
        <v>0.00526105392468325</v>
      </c>
      <c r="C149" s="5">
        <f>+xform!P152</f>
        <v>0.005157679902132718</v>
      </c>
      <c r="D149" s="3">
        <f t="shared" si="50"/>
        <v>307620.8635683678</v>
      </c>
      <c r="E149" s="3">
        <f t="shared" si="50"/>
        <v>231450.0246600058</v>
      </c>
      <c r="F149" s="3">
        <f t="shared" si="51"/>
        <v>1609.9399705900578</v>
      </c>
      <c r="G149" s="3">
        <f t="shared" si="51"/>
        <v>1187.6197778772912</v>
      </c>
      <c r="H149" s="5">
        <f t="shared" si="49"/>
        <v>0.76170838908362</v>
      </c>
    </row>
    <row r="150" spans="1:8" ht="12.75">
      <c r="A150" s="2">
        <v>42734</v>
      </c>
      <c r="B150" s="5">
        <f>+xform!AL153</f>
        <v>0.006343888575153502</v>
      </c>
      <c r="C150" s="5">
        <f>+xform!P153</f>
        <v>0.016953222691736193</v>
      </c>
      <c r="D150" s="3">
        <f t="shared" si="50"/>
        <v>309572.376050238</v>
      </c>
      <c r="E150" s="3">
        <f t="shared" si="50"/>
        <v>235373.84847007468</v>
      </c>
      <c r="F150" s="3">
        <f t="shared" si="51"/>
        <v>1951.512481870188</v>
      </c>
      <c r="G150" s="3">
        <f t="shared" si="51"/>
        <v>3923.8238100688905</v>
      </c>
      <c r="H150" s="5">
        <f t="shared" si="49"/>
        <v>0.7419852758016328</v>
      </c>
    </row>
    <row r="151" spans="1:8" ht="12.75">
      <c r="A151" s="2">
        <v>42766</v>
      </c>
      <c r="B151" s="5">
        <f>+xform!AL154</f>
        <v>0.002177390019795293</v>
      </c>
      <c r="C151" s="5">
        <f>+xform!P154</f>
        <v>-0.004106835846909973</v>
      </c>
      <c r="D151" s="3">
        <f aca="true" t="shared" si="52" ref="D151:E154">+D150*(1+B151)</f>
        <v>310246.43585225404</v>
      </c>
      <c r="E151" s="3">
        <f t="shared" si="52"/>
        <v>234407.20671175263</v>
      </c>
      <c r="F151" s="3">
        <f aca="true" t="shared" si="53" ref="F151:G154">+D151-D150</f>
        <v>674.0598020160687</v>
      </c>
      <c r="G151" s="3">
        <f t="shared" si="53"/>
        <v>-966.6417583220464</v>
      </c>
      <c r="H151" s="5">
        <f aca="true" t="shared" si="54" ref="H151:H156">+(D151/D$2-1)-(E151/E$2-1)</f>
        <v>0.7583922914050141</v>
      </c>
    </row>
    <row r="152" spans="1:8" ht="12.75">
      <c r="A152" s="2">
        <v>42794</v>
      </c>
      <c r="B152" s="5">
        <f>+xform!AL155</f>
        <v>0.03992847494340377</v>
      </c>
      <c r="C152" s="5">
        <f>+xform!P155</f>
        <v>0.029639605324204798</v>
      </c>
      <c r="D152" s="3">
        <f t="shared" si="52"/>
        <v>322634.10289246106</v>
      </c>
      <c r="E152" s="3">
        <f t="shared" si="52"/>
        <v>241354.94380383825</v>
      </c>
      <c r="F152" s="3">
        <f t="shared" si="53"/>
        <v>12387.667040207016</v>
      </c>
      <c r="G152" s="3">
        <f t="shared" si="53"/>
        <v>6947.737092085619</v>
      </c>
      <c r="H152" s="5">
        <f t="shared" si="54"/>
        <v>0.8127915908862278</v>
      </c>
    </row>
    <row r="153" spans="1:8" ht="12.75">
      <c r="A153" s="2">
        <v>42825</v>
      </c>
      <c r="B153" s="5">
        <f>+xform!AL156</f>
        <v>0.013043310577013242</v>
      </c>
      <c r="C153" s="5">
        <f>+xform!P156</f>
        <v>0.006641771834412985</v>
      </c>
      <c r="D153" s="3">
        <f t="shared" si="52"/>
        <v>326842.31969922344</v>
      </c>
      <c r="E153" s="3">
        <f t="shared" si="52"/>
        <v>242957.96827169092</v>
      </c>
      <c r="F153" s="3">
        <f t="shared" si="53"/>
        <v>4208.216806762386</v>
      </c>
      <c r="G153" s="3">
        <f t="shared" si="53"/>
        <v>1603.024467852665</v>
      </c>
      <c r="H153" s="5">
        <f t="shared" si="54"/>
        <v>0.8388435142753252</v>
      </c>
    </row>
    <row r="154" spans="1:8" ht="12.75">
      <c r="A154" s="2">
        <v>42853</v>
      </c>
      <c r="B154" s="5">
        <f>+xform!AL157</f>
        <v>0.005615003719099483</v>
      </c>
      <c r="C154" s="5">
        <f>+xform!P157</f>
        <v>0.00583409805661077</v>
      </c>
      <c r="D154" s="3">
        <f t="shared" si="52"/>
        <v>328677.5405398937</v>
      </c>
      <c r="E154" s="3">
        <f t="shared" si="52"/>
        <v>244375.40888222287</v>
      </c>
      <c r="F154" s="3">
        <f t="shared" si="53"/>
        <v>1835.2208406702266</v>
      </c>
      <c r="G154" s="3">
        <f t="shared" si="53"/>
        <v>1417.4406105319504</v>
      </c>
      <c r="H154" s="5">
        <f t="shared" si="54"/>
        <v>0.8430213165767082</v>
      </c>
    </row>
    <row r="155" spans="1:8" ht="12.75">
      <c r="A155" s="2">
        <v>42886</v>
      </c>
      <c r="B155" s="5">
        <f>+xform!AL158</f>
        <v>0.007743820151399029</v>
      </c>
      <c r="C155" s="5">
        <f>+xform!P158</f>
        <v>0.007214893178940818</v>
      </c>
      <c r="D155" s="3">
        <f aca="true" t="shared" si="55" ref="D155:E157">+D154*(1+B155)</f>
        <v>331222.7603016388</v>
      </c>
      <c r="E155" s="3">
        <f t="shared" si="55"/>
        <v>246138.5513528681</v>
      </c>
      <c r="F155" s="3">
        <f aca="true" t="shared" si="56" ref="F155:G157">+D155-D154</f>
        <v>2545.219761745131</v>
      </c>
      <c r="G155" s="3">
        <f t="shared" si="56"/>
        <v>1763.1424706452235</v>
      </c>
      <c r="H155" s="5">
        <f t="shared" si="54"/>
        <v>0.8508420894877071</v>
      </c>
    </row>
    <row r="156" spans="1:8" ht="12.75">
      <c r="A156" s="2">
        <v>42916</v>
      </c>
      <c r="B156" s="5">
        <f>+xform!AL159</f>
        <v>-0.014071341275432012</v>
      </c>
      <c r="C156" s="5">
        <f>+xform!P159</f>
        <v>-0.013190845759081188</v>
      </c>
      <c r="D156" s="3">
        <f t="shared" si="55"/>
        <v>326562.01180324383</v>
      </c>
      <c r="E156" s="3">
        <f t="shared" si="55"/>
        <v>242891.77568660874</v>
      </c>
      <c r="F156" s="3">
        <f t="shared" si="56"/>
        <v>-4660.748498394969</v>
      </c>
      <c r="G156" s="3">
        <f t="shared" si="56"/>
        <v>-3246.7756662593456</v>
      </c>
      <c r="H156" s="5">
        <f t="shared" si="54"/>
        <v>0.8367023611663509</v>
      </c>
    </row>
    <row r="157" spans="1:8" ht="12.75">
      <c r="A157" s="2">
        <v>42947</v>
      </c>
      <c r="B157" s="5">
        <f>+xform!AL160</f>
        <v>-0.017385792354549297</v>
      </c>
      <c r="C157" s="5">
        <f>+xform!P160</f>
        <v>-0.009185928055151433</v>
      </c>
      <c r="D157" s="3">
        <f t="shared" si="55"/>
        <v>320884.47247514874</v>
      </c>
      <c r="E157" s="3">
        <f t="shared" si="55"/>
        <v>240660.58930996357</v>
      </c>
      <c r="F157" s="3">
        <f t="shared" si="56"/>
        <v>-5677.539328095096</v>
      </c>
      <c r="G157" s="3">
        <f t="shared" si="56"/>
        <v>-2231.1863766451715</v>
      </c>
      <c r="H157" s="5">
        <f aca="true" t="shared" si="57" ref="H157:H162">+(D157/D$2-1)-(E157/E$2-1)</f>
        <v>0.8022388316518514</v>
      </c>
    </row>
    <row r="158" spans="1:8" ht="12.75">
      <c r="A158" s="2">
        <v>42978</v>
      </c>
      <c r="B158" s="5">
        <f>+xform!AL161</f>
        <v>0.0052227915404421295</v>
      </c>
      <c r="C158" s="5">
        <f>+xform!P161</f>
        <v>0.0021400938134034765</v>
      </c>
      <c r="D158" s="3">
        <f aca="true" t="shared" si="58" ref="D158:E160">+D157*(1+B158)</f>
        <v>322560.3851834512</v>
      </c>
      <c r="E158" s="3">
        <f t="shared" si="58"/>
        <v>241175.62554827586</v>
      </c>
      <c r="F158" s="3">
        <f aca="true" t="shared" si="59" ref="F158:G160">+D158-D157</f>
        <v>1675.912708302436</v>
      </c>
      <c r="G158" s="3">
        <f t="shared" si="59"/>
        <v>515.0362383122847</v>
      </c>
      <c r="H158" s="5">
        <f t="shared" si="57"/>
        <v>0.8138475963517533</v>
      </c>
    </row>
    <row r="159" spans="1:8" ht="12.75">
      <c r="A159" s="2">
        <v>43008</v>
      </c>
      <c r="B159" s="5">
        <f>+xform!AL162</f>
        <v>0.007185114505025391</v>
      </c>
      <c r="C159" s="5">
        <f>+xform!P162</f>
        <v>0.005933772507918078</v>
      </c>
      <c r="D159" s="3">
        <f t="shared" si="58"/>
        <v>324878.0184857794</v>
      </c>
      <c r="E159" s="3">
        <f t="shared" si="58"/>
        <v>242606.70684473414</v>
      </c>
      <c r="F159" s="3">
        <f t="shared" si="59"/>
        <v>2317.633302328235</v>
      </c>
      <c r="G159" s="3">
        <f t="shared" si="59"/>
        <v>1431.0812964582874</v>
      </c>
      <c r="H159" s="5">
        <f t="shared" si="57"/>
        <v>0.8227131164104526</v>
      </c>
    </row>
    <row r="160" spans="1:8" ht="12.75">
      <c r="A160" s="2">
        <v>43039</v>
      </c>
      <c r="B160" s="5">
        <f>+xform!AL163</f>
        <v>0.005640754450907837</v>
      </c>
      <c r="C160" s="5">
        <f>+xform!P163</f>
        <v>0.007055360975345626</v>
      </c>
      <c r="D160" s="3">
        <f t="shared" si="58"/>
        <v>326710.5756145552</v>
      </c>
      <c r="E160" s="3">
        <f t="shared" si="58"/>
        <v>244318.3847365636</v>
      </c>
      <c r="F160" s="3">
        <f t="shared" si="59"/>
        <v>1832.5571287758066</v>
      </c>
      <c r="G160" s="3">
        <f t="shared" si="59"/>
        <v>1711.6778918294585</v>
      </c>
      <c r="H160" s="5">
        <f t="shared" si="57"/>
        <v>0.8239219087799161</v>
      </c>
    </row>
    <row r="161" spans="1:8" ht="12.75">
      <c r="A161" s="2">
        <v>43069</v>
      </c>
      <c r="B161" s="5">
        <f>+xform!AL164</f>
        <v>0.005795182552351743</v>
      </c>
      <c r="C161" s="5">
        <f>+xform!P164</f>
        <v>0.004419562970752089</v>
      </c>
      <c r="D161" s="3">
        <f aca="true" t="shared" si="60" ref="D161:E163">+D160*(1+B161)</f>
        <v>328603.9230420255</v>
      </c>
      <c r="E161" s="3">
        <f t="shared" si="60"/>
        <v>245398.1652228193</v>
      </c>
      <c r="F161" s="3">
        <f aca="true" t="shared" si="61" ref="F161:G163">+D161-D160</f>
        <v>1893.3474274702603</v>
      </c>
      <c r="G161" s="3">
        <f t="shared" si="61"/>
        <v>1079.7804862557095</v>
      </c>
      <c r="H161" s="5">
        <f t="shared" si="57"/>
        <v>0.8320575781920616</v>
      </c>
    </row>
    <row r="162" spans="1:8" ht="12.75">
      <c r="A162" s="2">
        <v>43099</v>
      </c>
      <c r="B162" s="5">
        <f>+xform!AL165</f>
        <v>0.00025602968460111344</v>
      </c>
      <c r="C162" s="5">
        <f>+xform!P165</f>
        <v>0.000839396801174164</v>
      </c>
      <c r="D162" s="3">
        <f t="shared" si="60"/>
        <v>328688.0554008006</v>
      </c>
      <c r="E162" s="3">
        <f t="shared" si="60"/>
        <v>245604.15165772135</v>
      </c>
      <c r="F162" s="3">
        <f t="shared" si="61"/>
        <v>84.13235877512489</v>
      </c>
      <c r="G162" s="3">
        <f t="shared" si="61"/>
        <v>205.9864349020354</v>
      </c>
      <c r="H162" s="5">
        <f t="shared" si="57"/>
        <v>0.8308390374307928</v>
      </c>
    </row>
    <row r="163" spans="1:8" ht="12.75">
      <c r="A163" s="2">
        <v>43131</v>
      </c>
      <c r="B163" s="5">
        <f>+xform!AL166</f>
        <v>-0.009217690521740976</v>
      </c>
      <c r="C163" s="5">
        <f>+xform!P166</f>
        <v>-0.00208116035261654</v>
      </c>
      <c r="D163" s="3">
        <f t="shared" si="60"/>
        <v>325658.3106279232</v>
      </c>
      <c r="E163" s="3">
        <f t="shared" si="60"/>
        <v>245093.01003485327</v>
      </c>
      <c r="F163" s="3">
        <f t="shared" si="61"/>
        <v>-3029.7447728774277</v>
      </c>
      <c r="G163" s="3">
        <f t="shared" si="61"/>
        <v>-511.1416228680755</v>
      </c>
      <c r="H163" s="5">
        <f aca="true" t="shared" si="62" ref="H163:H169">+(D163/D$2-1)-(E163/E$2-1)</f>
        <v>0.805653005930699</v>
      </c>
    </row>
    <row r="164" spans="1:8" ht="12.75">
      <c r="A164" s="2">
        <v>43159</v>
      </c>
      <c r="B164" s="5">
        <f>+xform!AL167</f>
        <v>-0.015732117528674695</v>
      </c>
      <c r="C164" s="5">
        <f>+xform!P167</f>
        <v>-0.01272707373450357</v>
      </c>
      <c r="D164" s="3">
        <f aca="true" t="shared" si="63" ref="D164:E166">+D163*(1+B164)</f>
        <v>320535.01581093506</v>
      </c>
      <c r="E164" s="3">
        <f t="shared" si="63"/>
        <v>241973.69322432828</v>
      </c>
      <c r="F164" s="3">
        <f aca="true" t="shared" si="64" ref="F164:G166">+D164-D163</f>
        <v>-5123.294816988113</v>
      </c>
      <c r="G164" s="3">
        <f t="shared" si="64"/>
        <v>-3119.3168105249933</v>
      </c>
      <c r="H164" s="5">
        <f t="shared" si="62"/>
        <v>0.7856132258660677</v>
      </c>
    </row>
    <row r="165" spans="1:8" ht="12.75">
      <c r="A165" s="2">
        <v>43190</v>
      </c>
      <c r="B165" s="5">
        <f>+xform!AL168</f>
        <v>0.0010484648102378532</v>
      </c>
      <c r="C165" s="5">
        <f>+xform!P168</f>
        <v>-0.004844607688085161</v>
      </c>
      <c r="D165" s="3">
        <f t="shared" si="63"/>
        <v>320871.0854954618</v>
      </c>
      <c r="E165" s="3">
        <f t="shared" si="63"/>
        <v>240801.42560981933</v>
      </c>
      <c r="F165" s="3">
        <f t="shared" si="64"/>
        <v>336.06968452676665</v>
      </c>
      <c r="G165" s="3">
        <f t="shared" si="64"/>
        <v>-1172.26761450895</v>
      </c>
      <c r="H165" s="5">
        <f t="shared" si="62"/>
        <v>0.8006965988564247</v>
      </c>
    </row>
    <row r="166" spans="1:8" ht="12.75">
      <c r="A166" s="2">
        <v>43220</v>
      </c>
      <c r="B166" s="5">
        <f>+xform!AL169</f>
        <v>0.031095904898222816</v>
      </c>
      <c r="C166" s="5">
        <f>+xform!P169</f>
        <v>0.022934973217061252</v>
      </c>
      <c r="D166" s="3">
        <f t="shared" si="63"/>
        <v>330848.86225461826</v>
      </c>
      <c r="E166" s="3">
        <f t="shared" si="63"/>
        <v>246324.19985681068</v>
      </c>
      <c r="F166" s="3">
        <f t="shared" si="64"/>
        <v>9977.776759156433</v>
      </c>
      <c r="G166" s="3">
        <f t="shared" si="64"/>
        <v>5522.77424699135</v>
      </c>
      <c r="H166" s="5">
        <f t="shared" si="62"/>
        <v>0.8452466239780758</v>
      </c>
    </row>
    <row r="167" spans="1:8" ht="12.75">
      <c r="A167" s="51">
        <v>43251</v>
      </c>
      <c r="B167" s="5">
        <f>+xform!AL170</f>
        <v>0.006632649035649814</v>
      </c>
      <c r="C167" s="5">
        <f>+xform!P170</f>
        <v>0.004396220639485082</v>
      </c>
      <c r="D167" s="3">
        <f aca="true" t="shared" si="65" ref="D167:E169">+D166*(1+B167)</f>
        <v>333043.2666417972</v>
      </c>
      <c r="E167" s="3">
        <f t="shared" si="65"/>
        <v>247407.09538822586</v>
      </c>
      <c r="F167" s="3">
        <f aca="true" t="shared" si="66" ref="F167:G169">+D167-D166</f>
        <v>2194.404387178947</v>
      </c>
      <c r="G167" s="3">
        <f t="shared" si="66"/>
        <v>1082.8955314151826</v>
      </c>
      <c r="H167" s="5">
        <f t="shared" si="62"/>
        <v>0.8563617125357132</v>
      </c>
    </row>
    <row r="168" spans="1:8" ht="12.75">
      <c r="A168" s="2">
        <v>43280</v>
      </c>
      <c r="B168" s="5">
        <f>+xform!AL171</f>
        <v>-0.00906213938463295</v>
      </c>
      <c r="C168" s="5">
        <f>+xform!P171</f>
        <v>0.004347949364940434</v>
      </c>
      <c r="D168" s="3">
        <f t="shared" si="65"/>
        <v>330025.18213837576</v>
      </c>
      <c r="E168" s="3">
        <f t="shared" si="65"/>
        <v>248482.80891150088</v>
      </c>
      <c r="F168" s="3">
        <f t="shared" si="66"/>
        <v>-3018.0845034214435</v>
      </c>
      <c r="G168" s="3">
        <f t="shared" si="66"/>
        <v>1075.7135232750152</v>
      </c>
      <c r="H168" s="5">
        <f t="shared" si="62"/>
        <v>0.8154237322687488</v>
      </c>
    </row>
    <row r="169" spans="1:8" ht="12.75">
      <c r="A169" s="2">
        <v>43312</v>
      </c>
      <c r="B169" s="5">
        <f>+xform!AL172</f>
        <v>0.014983466716429679</v>
      </c>
      <c r="C169" s="5">
        <f>+xform!P172</f>
        <v>0.01185099747510575</v>
      </c>
      <c r="D169" s="3">
        <f t="shared" si="65"/>
        <v>334970.1034705298</v>
      </c>
      <c r="E169" s="3">
        <f t="shared" si="65"/>
        <v>251427.57805251825</v>
      </c>
      <c r="F169" s="3">
        <f t="shared" si="66"/>
        <v>4944.9213321540155</v>
      </c>
      <c r="G169" s="3">
        <f t="shared" si="66"/>
        <v>2944.769141017372</v>
      </c>
      <c r="H169" s="5">
        <f t="shared" si="62"/>
        <v>0.8354252541801155</v>
      </c>
    </row>
    <row r="170" spans="1:8" ht="12.75">
      <c r="A170" s="2">
        <v>43343</v>
      </c>
      <c r="B170" s="5">
        <f>+xform!AL173</f>
        <v>0.0010352023384209207</v>
      </c>
      <c r="C170" s="5">
        <f>+xform!P173</f>
        <v>0.0008277534193041332</v>
      </c>
      <c r="D170" s="3">
        <f aca="true" t="shared" si="67" ref="D170:E172">+D169*(1+B170)</f>
        <v>335316.8653049436</v>
      </c>
      <c r="E170" s="3">
        <f t="shared" si="67"/>
        <v>251635.6980899586</v>
      </c>
      <c r="F170" s="3">
        <f aca="true" t="shared" si="68" ref="F170:G172">+D170-D169</f>
        <v>346.7618344138027</v>
      </c>
      <c r="G170" s="3">
        <f t="shared" si="68"/>
        <v>208.1200374403561</v>
      </c>
      <c r="H170" s="5">
        <f>+(D170/D$2-1)-(E170/E$2-1)</f>
        <v>0.83681167214985</v>
      </c>
    </row>
    <row r="171" spans="1:8" ht="12.75">
      <c r="A171" s="2">
        <v>43373</v>
      </c>
      <c r="B171" s="5">
        <f>+xform!AL174</f>
        <v>0.0031842645980986323</v>
      </c>
      <c r="C171" s="5">
        <f>+xform!P174</f>
        <v>0.002360412699965253</v>
      </c>
      <c r="D171" s="3">
        <f t="shared" si="67"/>
        <v>336384.6029282795</v>
      </c>
      <c r="E171" s="3">
        <f t="shared" si="67"/>
        <v>252229.66218749477</v>
      </c>
      <c r="F171" s="3">
        <f t="shared" si="68"/>
        <v>1067.73762333591</v>
      </c>
      <c r="G171" s="3">
        <f t="shared" si="68"/>
        <v>593.964097536169</v>
      </c>
      <c r="H171" s="5">
        <f>+(D171/D$2-1)-(E171/E$2-1)</f>
        <v>0.8415494074078471</v>
      </c>
    </row>
    <row r="172" spans="1:8" ht="12.75">
      <c r="A172" s="2">
        <v>43404</v>
      </c>
      <c r="B172" s="5">
        <f>+xform!AL175</f>
        <v>-0.03777124347152214</v>
      </c>
      <c r="C172" s="5">
        <f>+xform!P175</f>
        <v>-0.013140788649859542</v>
      </c>
      <c r="D172" s="3">
        <f t="shared" si="67"/>
        <v>323678.93819100416</v>
      </c>
      <c r="E172" s="3">
        <f t="shared" si="67"/>
        <v>248915.16550546343</v>
      </c>
      <c r="F172" s="3">
        <f t="shared" si="68"/>
        <v>-12705.664737275336</v>
      </c>
      <c r="G172" s="3">
        <f t="shared" si="68"/>
        <v>-3314.496682031342</v>
      </c>
      <c r="H172" s="5">
        <f>+(D172/D$2-1)-(E172/E$2-1)</f>
        <v>0.7476377268554075</v>
      </c>
    </row>
    <row r="173" spans="1:8" ht="12.75">
      <c r="A173" s="2">
        <v>43434</v>
      </c>
      <c r="B173" s="5">
        <f>+xform!AL176</f>
        <v>0</v>
      </c>
      <c r="C173" s="5">
        <f>+xform!P176</f>
        <v>0</v>
      </c>
      <c r="D173" s="3">
        <f>+D172*(1+B173)</f>
        <v>323678.93819100416</v>
      </c>
      <c r="E173" s="3">
        <f>+E172*(1+C173)</f>
        <v>248915.16550546343</v>
      </c>
      <c r="F173" s="3">
        <f>+D173-D172</f>
        <v>0</v>
      </c>
      <c r="G173" s="3">
        <f>+E173-E172</f>
        <v>0</v>
      </c>
      <c r="H173" s="5">
        <f>+(D173/D$2-1)-(E173/E$2-1)</f>
        <v>0.7476377268554075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3"/>
  <sheetViews>
    <sheetView zoomScalePageLayoutView="0" workbookViewId="0" topLeftCell="A1">
      <pane ySplit="1" topLeftCell="A144" activePane="bottomLeft" state="frozen"/>
      <selection pane="topLeft" activeCell="L2243" sqref="L2243:O2243"/>
      <selection pane="bottomLeft" activeCell="A173" sqref="A173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22" t="s">
        <v>72</v>
      </c>
      <c r="C1" s="22" t="s">
        <v>73</v>
      </c>
      <c r="D1" s="22" t="s">
        <v>4</v>
      </c>
      <c r="E1" t="s">
        <v>74</v>
      </c>
      <c r="F1" t="s">
        <v>75</v>
      </c>
      <c r="G1" t="s">
        <v>5</v>
      </c>
      <c r="H1" t="s">
        <v>76</v>
      </c>
      <c r="I1" t="s">
        <v>77</v>
      </c>
      <c r="J1" t="s">
        <v>78</v>
      </c>
      <c r="K1" t="s">
        <v>79</v>
      </c>
      <c r="L1" t="s">
        <v>6</v>
      </c>
    </row>
    <row r="2" spans="1:4" ht="12.75">
      <c r="A2" s="2">
        <f>+'Tr.Rec. MVG Cons'!A2</f>
        <v>38230</v>
      </c>
      <c r="B2" s="3">
        <f>+'Tr.Rec. MVG Cons'!D2</f>
        <v>100000</v>
      </c>
      <c r="C2" s="3">
        <f>+'Tr.Rec. MVG Mod'!D2</f>
        <v>100000</v>
      </c>
      <c r="D2" s="3">
        <f>+'Tr.Rec. MVG Mod'!E2</f>
        <v>100000</v>
      </c>
    </row>
    <row r="3" spans="1:9" ht="12.75">
      <c r="A3" s="2">
        <f>+'Tr.Rec. MVG Cons'!A3</f>
        <v>38260</v>
      </c>
      <c r="B3" s="3">
        <f>+'Tr.Rec. MVG Cons'!D3</f>
        <v>102315.15440817336</v>
      </c>
      <c r="C3" s="3">
        <f>+'Tr.Rec. MVG Mod'!D3</f>
        <v>101837.05367982505</v>
      </c>
      <c r="D3" s="3">
        <f>+'Tr.Rec. MVG Mod'!E3</f>
        <v>101000.10240999472</v>
      </c>
      <c r="E3" s="3">
        <f>+'Tr.Rec. MVG Cons'!F3</f>
        <v>2315.154408173359</v>
      </c>
      <c r="F3" s="3">
        <f>+'Tr.Rec. MVG Mod'!F3</f>
        <v>1837.0536798250541</v>
      </c>
      <c r="G3" s="3">
        <f>+'Tr.Rec. MVG Mod'!G3</f>
        <v>1000.1024099947244</v>
      </c>
      <c r="H3" s="23">
        <f>+'Tr.Rec. MVG Cons'!H3</f>
        <v>0.01315051998178629</v>
      </c>
      <c r="I3" s="23">
        <f>+'Tr.Rec. MVG Mod'!H3</f>
        <v>0.008369512698303216</v>
      </c>
    </row>
    <row r="4" spans="1:9" ht="12.75">
      <c r="A4" s="2">
        <f>+'Tr.Rec. MVG Cons'!A4</f>
        <v>38289</v>
      </c>
      <c r="B4" s="3">
        <f>+'Tr.Rec. MVG Cons'!D4</f>
        <v>102849.30718105743</v>
      </c>
      <c r="C4" s="3">
        <f>+'Tr.Rec. MVG Mod'!D4</f>
        <v>102055.9448101708</v>
      </c>
      <c r="D4" s="3">
        <f>+'Tr.Rec. MVG Mod'!E4</f>
        <v>100988.23307678253</v>
      </c>
      <c r="E4" s="3">
        <f>+'Tr.Rec. MVG Cons'!F4</f>
        <v>534.1527728840738</v>
      </c>
      <c r="F4" s="3">
        <f>+'Tr.Rec. MVG Mod'!F4</f>
        <v>218.89113034574257</v>
      </c>
      <c r="G4" s="3">
        <f>+'Tr.Rec. MVG Mod'!G4</f>
        <v>-11.869333212191123</v>
      </c>
      <c r="H4" s="23">
        <f>+'Tr.Rec. MVG Cons'!H4</f>
        <v>0.018610741042748957</v>
      </c>
      <c r="I4" s="23">
        <f>+'Tr.Rec. MVG Mod'!H4</f>
        <v>0.010677117333882657</v>
      </c>
    </row>
    <row r="5" spans="1:9" ht="12.75">
      <c r="A5" s="2">
        <f>+'Tr.Rec. MVG Cons'!A5</f>
        <v>38321</v>
      </c>
      <c r="B5" s="3">
        <f>+'Tr.Rec. MVG Cons'!D5</f>
        <v>105640.73172227445</v>
      </c>
      <c r="C5" s="3">
        <f>+'Tr.Rec. MVG Mod'!D5</f>
        <v>105332.83177614267</v>
      </c>
      <c r="D5" s="3">
        <f>+'Tr.Rec. MVG Mod'!E5</f>
        <v>103034.53283437945</v>
      </c>
      <c r="E5" s="3">
        <f>+'Tr.Rec. MVG Cons'!F5</f>
        <v>2791.424541217013</v>
      </c>
      <c r="F5" s="3">
        <f>+'Tr.Rec. MVG Mod'!F5</f>
        <v>3276.8869659718766</v>
      </c>
      <c r="G5" s="3">
        <f>+'Tr.Rec. MVG Mod'!G5</f>
        <v>2046.2997575969202</v>
      </c>
      <c r="H5" s="23">
        <f>+'Tr.Rec. MVG Cons'!H5</f>
        <v>0.02606198887894995</v>
      </c>
      <c r="I5" s="23">
        <f>+'Tr.Rec. MVG Mod'!H5</f>
        <v>0.022982989417632327</v>
      </c>
    </row>
    <row r="6" spans="1:9" ht="12.75">
      <c r="A6" s="2">
        <f>+'Tr.Rec. MVG Cons'!A6</f>
        <v>38351</v>
      </c>
      <c r="B6" s="3">
        <f>+'Tr.Rec. MVG Cons'!D6</f>
        <v>106848.26900036471</v>
      </c>
      <c r="C6" s="3">
        <f>+'Tr.Rec. MVG Mod'!D6</f>
        <v>106772.78492697023</v>
      </c>
      <c r="D6" s="3">
        <f>+'Tr.Rec. MVG Mod'!E6</f>
        <v>104381.49568556418</v>
      </c>
      <c r="E6" s="3">
        <f>+'Tr.Rec. MVG Cons'!F6</f>
        <v>1207.537278090269</v>
      </c>
      <c r="F6" s="3">
        <f>+'Tr.Rec. MVG Mod'!F6</f>
        <v>1439.953150827554</v>
      </c>
      <c r="G6" s="3">
        <f>+'Tr.Rec. MVG Mod'!G6</f>
        <v>1346.9628511847259</v>
      </c>
      <c r="H6" s="23">
        <f>+'Tr.Rec. MVG Cons'!H6</f>
        <v>0.02466773314800519</v>
      </c>
      <c r="I6" s="23">
        <f>+'Tr.Rec. MVG Mod'!H6</f>
        <v>0.02391289241406036</v>
      </c>
    </row>
    <row r="7" spans="1:9" ht="12.75">
      <c r="A7" s="2">
        <f>+'Tr.Rec. MVG Cons'!A7</f>
        <v>38383</v>
      </c>
      <c r="B7" s="3">
        <f>+'Tr.Rec. MVG Cons'!D7</f>
        <v>109502.15950751181</v>
      </c>
      <c r="C7" s="3">
        <f>+'Tr.Rec. MVG Mod'!D7</f>
        <v>109829.1371272632</v>
      </c>
      <c r="D7" s="3">
        <f>+'Tr.Rec. MVG Mod'!E7</f>
        <v>107023.16679231953</v>
      </c>
      <c r="E7" s="3">
        <f>+'Tr.Rec. MVG Cons'!F7</f>
        <v>2653.8905071470945</v>
      </c>
      <c r="F7" s="3">
        <f>+'Tr.Rec. MVG Mod'!F7</f>
        <v>3056.3522002929676</v>
      </c>
      <c r="G7" s="3">
        <f>+'Tr.Rec. MVG Mod'!G7</f>
        <v>2641.671106755355</v>
      </c>
      <c r="H7" s="23">
        <f>+'Tr.Rec. MVG Cons'!H7</f>
        <v>0.02478992715192274</v>
      </c>
      <c r="I7" s="23">
        <f>+'Tr.Rec. MVG Mod'!H7</f>
        <v>0.028059703349436527</v>
      </c>
    </row>
    <row r="8" spans="1:9" ht="12.75">
      <c r="A8" s="2">
        <f>+'Tr.Rec. MVG Cons'!A8</f>
        <v>38411</v>
      </c>
      <c r="B8" s="3">
        <f>+'Tr.Rec. MVG Cons'!D8</f>
        <v>110681.27469136335</v>
      </c>
      <c r="C8" s="3">
        <f>+'Tr.Rec. MVG Mod'!D8</f>
        <v>111294.24935673315</v>
      </c>
      <c r="D8" s="3">
        <f>+'Tr.Rec. MVG Mod'!E8</f>
        <v>108485.0623244429</v>
      </c>
      <c r="E8" s="3">
        <f>+'Tr.Rec. MVG Cons'!F8</f>
        <v>1179.1151838515361</v>
      </c>
      <c r="F8" s="3">
        <f>+'Tr.Rec. MVG Mod'!F8</f>
        <v>1465.1122294699599</v>
      </c>
      <c r="G8" s="3">
        <f>+'Tr.Rec. MVG Mod'!G8</f>
        <v>1461.8955321233661</v>
      </c>
      <c r="H8" s="23">
        <f>+'Tr.Rec. MVG Cons'!H8</f>
        <v>0.02196212366920447</v>
      </c>
      <c r="I8" s="23">
        <f>+'Tr.Rec. MVG Mod'!H8</f>
        <v>0.0280918703229025</v>
      </c>
    </row>
    <row r="9" spans="1:9" ht="12.75">
      <c r="A9" s="2">
        <f>+'Tr.Rec. MVG Cons'!A9</f>
        <v>38442</v>
      </c>
      <c r="B9" s="3">
        <f>+'Tr.Rec. MVG Cons'!D9</f>
        <v>111369.94724355618</v>
      </c>
      <c r="C9" s="3">
        <f>+'Tr.Rec. MVG Mod'!D9</f>
        <v>112021.30307399576</v>
      </c>
      <c r="D9" s="3">
        <f>+'Tr.Rec. MVG Mod'!E9</f>
        <v>108732.67955607382</v>
      </c>
      <c r="E9" s="3">
        <f>+'Tr.Rec. MVG Cons'!F9</f>
        <v>688.6725521928311</v>
      </c>
      <c r="F9" s="3">
        <f>+'Tr.Rec. MVG Mod'!F9</f>
        <v>727.0537172626064</v>
      </c>
      <c r="G9" s="3">
        <f>+'Tr.Rec. MVG Mod'!G9</f>
        <v>247.61723163092392</v>
      </c>
      <c r="H9" s="23">
        <f>+'Tr.Rec. MVG Cons'!H9</f>
        <v>0.026372676874823586</v>
      </c>
      <c r="I9" s="23">
        <f>+'Tr.Rec. MVG Mod'!H9</f>
        <v>0.0328862351792194</v>
      </c>
    </row>
    <row r="10" spans="1:9" ht="12.75">
      <c r="A10" s="2">
        <f>+'Tr.Rec. MVG Cons'!A10</f>
        <v>38471</v>
      </c>
      <c r="B10" s="3">
        <f>+'Tr.Rec. MVG Cons'!D10</f>
        <v>111254.2165435622</v>
      </c>
      <c r="C10" s="3">
        <f>+'Tr.Rec. MVG Mod'!D10</f>
        <v>111726.45473644552</v>
      </c>
      <c r="D10" s="3">
        <f>+'Tr.Rec. MVG Mod'!E10</f>
        <v>108783.8930123093</v>
      </c>
      <c r="E10" s="3">
        <f>+'Tr.Rec. MVG Cons'!F10</f>
        <v>-115.73069999397558</v>
      </c>
      <c r="F10" s="3">
        <f>+'Tr.Rec. MVG Mod'!F10</f>
        <v>-294.8483375502401</v>
      </c>
      <c r="G10" s="3">
        <f>+'Tr.Rec. MVG Mod'!G10</f>
        <v>51.21345623547677</v>
      </c>
      <c r="H10" s="23">
        <f>+'Tr.Rec. MVG Cons'!H10</f>
        <v>0.024703235312528937</v>
      </c>
      <c r="I10" s="23">
        <f>+'Tr.Rec. MVG Mod'!H10</f>
        <v>0.029425617241362056</v>
      </c>
    </row>
    <row r="11" spans="1:12" ht="12.75">
      <c r="A11" s="2">
        <f>+'Tr.Rec. MVG Cons'!A11</f>
        <v>38503</v>
      </c>
      <c r="B11" s="3">
        <f>+'Tr.Rec. MVG Cons'!D11</f>
        <v>113519.01805591556</v>
      </c>
      <c r="C11" s="3">
        <f>+'Tr.Rec. MVG Mod'!D11</f>
        <v>114801.71974480763</v>
      </c>
      <c r="D11" s="3">
        <f>+'Tr.Rec. MVG Mod'!E11</f>
        <v>112364.23373743556</v>
      </c>
      <c r="E11" s="3">
        <f>+'Tr.Rec. MVG Cons'!F11</f>
        <v>2264.801512353355</v>
      </c>
      <c r="F11" s="3">
        <f>+'Tr.Rec. MVG Mod'!F11</f>
        <v>3075.265008362112</v>
      </c>
      <c r="G11" s="3">
        <f>+'Tr.Rec. MVG Mod'!G11</f>
        <v>3580.3407251262543</v>
      </c>
      <c r="H11" s="23">
        <f>+'Tr.Rec. MVG Cons'!H11</f>
        <v>0.011547843184799955</v>
      </c>
      <c r="I11" s="23">
        <f>+'Tr.Rec. MVG Mod'!H11</f>
        <v>0.024374860073720805</v>
      </c>
      <c r="J11" s="6">
        <f aca="true" t="shared" si="0" ref="J11:J42">STDEVP(B2:B13)</f>
        <v>5024.5607577631945</v>
      </c>
      <c r="K11" s="6">
        <f aca="true" t="shared" si="1" ref="K11:K42">STDEVP(C2:C13)</f>
        <v>5837.979790896505</v>
      </c>
      <c r="L11" s="6">
        <f aca="true" t="shared" si="2" ref="L11:L42">STDEVP(D2:D13)</f>
        <v>5175.390039075491</v>
      </c>
    </row>
    <row r="12" spans="1:12" ht="12.75">
      <c r="A12" s="2">
        <f>+'Tr.Rec. MVG Cons'!A12</f>
        <v>38533</v>
      </c>
      <c r="B12" s="3">
        <f>+'Tr.Rec. MVG Cons'!D12</f>
        <v>115573.40013807402</v>
      </c>
      <c r="C12" s="3">
        <f>+'Tr.Rec. MVG Mod'!D12</f>
        <v>117482.80571950559</v>
      </c>
      <c r="D12" s="3">
        <f>+'Tr.Rec. MVG Mod'!E12</f>
        <v>114518.12333873437</v>
      </c>
      <c r="E12" s="3">
        <f>+'Tr.Rec. MVG Cons'!F12</f>
        <v>2054.382082158467</v>
      </c>
      <c r="F12" s="3">
        <f>+'Tr.Rec. MVG Mod'!F12</f>
        <v>2681.085974697955</v>
      </c>
      <c r="G12" s="3">
        <f>+'Tr.Rec. MVG Mod'!G12</f>
        <v>2153.8896012988116</v>
      </c>
      <c r="H12" s="23">
        <f>+'Tr.Rec. MVG Cons'!H12</f>
        <v>0.01055276799339655</v>
      </c>
      <c r="I12" s="23">
        <f>+'Tr.Rec. MVG Mod'!H12</f>
        <v>0.029646823807712108</v>
      </c>
      <c r="J12" s="6">
        <f t="shared" si="0"/>
        <v>4573.829664340999</v>
      </c>
      <c r="K12" s="6">
        <f t="shared" si="1"/>
        <v>5548.845385187087</v>
      </c>
      <c r="L12" s="6">
        <f t="shared" si="2"/>
        <v>5246.845691051534</v>
      </c>
    </row>
    <row r="13" spans="1:12" ht="12.75">
      <c r="A13" s="2">
        <f>+'Tr.Rec. MVG Cons'!A13</f>
        <v>38562</v>
      </c>
      <c r="B13" s="3">
        <f>+'Tr.Rec. MVG Cons'!D13</f>
        <v>115832.4987428175</v>
      </c>
      <c r="C13" s="3">
        <f>+'Tr.Rec. MVG Mod'!D13</f>
        <v>118099.4050012744</v>
      </c>
      <c r="D13" s="3">
        <f>+'Tr.Rec. MVG Mod'!E13</f>
        <v>116175.56767752231</v>
      </c>
      <c r="E13" s="3">
        <f>+'Tr.Rec. MVG Cons'!F13</f>
        <v>259.0986047434708</v>
      </c>
      <c r="F13" s="3">
        <f>+'Tr.Rec. MVG Mod'!F13</f>
        <v>616.5992817688093</v>
      </c>
      <c r="G13" s="3">
        <f>+'Tr.Rec. MVG Mod'!G13</f>
        <v>1657.4443387879437</v>
      </c>
      <c r="H13" s="23">
        <f>+'Tr.Rec. MVG Cons'!H13</f>
        <v>-0.0034306893470481548</v>
      </c>
      <c r="I13" s="23">
        <f>+'Tr.Rec. MVG Mod'!H13</f>
        <v>0.019238373237520978</v>
      </c>
      <c r="J13" s="6">
        <f t="shared" si="0"/>
        <v>4431.891782109807</v>
      </c>
      <c r="K13" s="6">
        <f t="shared" si="1"/>
        <v>5612.996036073746</v>
      </c>
      <c r="L13" s="6">
        <f t="shared" si="2"/>
        <v>5404.3817543370105</v>
      </c>
    </row>
    <row r="14" spans="1:12" ht="12.75">
      <c r="A14" s="2">
        <f>+'Tr.Rec. MVG Cons'!A14</f>
        <v>38595</v>
      </c>
      <c r="B14" s="3">
        <f>+'Tr.Rec. MVG Cons'!D14</f>
        <v>115509.43055341217</v>
      </c>
      <c r="C14" s="3">
        <f>+'Tr.Rec. MVG Mod'!D14</f>
        <v>117807.66570408733</v>
      </c>
      <c r="D14" s="3">
        <f>+'Tr.Rec. MVG Mod'!E14</f>
        <v>116146.88701381082</v>
      </c>
      <c r="E14" s="3">
        <f>+'Tr.Rec. MVG Cons'!F14</f>
        <v>-323.06818940532685</v>
      </c>
      <c r="F14" s="3">
        <f>+'Tr.Rec. MVG Mod'!F14</f>
        <v>-291.7392971870722</v>
      </c>
      <c r="G14" s="3">
        <f>+'Tr.Rec. MVG Mod'!G14</f>
        <v>-28.680663711493253</v>
      </c>
      <c r="H14" s="23">
        <f>+'Tr.Rec. MVG Cons'!H14</f>
        <v>-0.0063745646039865544</v>
      </c>
      <c r="I14" s="23">
        <f>+'Tr.Rec. MVG Mod'!H14</f>
        <v>0.016607786902764987</v>
      </c>
      <c r="J14" s="6">
        <f t="shared" si="0"/>
        <v>3822.8557899987095</v>
      </c>
      <c r="K14" s="6">
        <f t="shared" si="1"/>
        <v>5012.396874369816</v>
      </c>
      <c r="L14" s="6">
        <f t="shared" si="2"/>
        <v>4955.816626455905</v>
      </c>
    </row>
    <row r="15" spans="1:12" ht="12.75">
      <c r="A15" s="2">
        <f>+'Tr.Rec. MVG Cons'!A15</f>
        <v>38625</v>
      </c>
      <c r="B15" s="3">
        <f>+'Tr.Rec. MVG Cons'!D15</f>
        <v>118190.86014310538</v>
      </c>
      <c r="C15" s="3">
        <f>+'Tr.Rec. MVG Mod'!D15</f>
        <v>121765.01224160127</v>
      </c>
      <c r="D15" s="3">
        <f>+'Tr.Rec. MVG Mod'!E15</f>
        <v>118548.68631727327</v>
      </c>
      <c r="E15" s="3">
        <f>+'Tr.Rec. MVG Cons'!F15</f>
        <v>2681.4295896932163</v>
      </c>
      <c r="F15" s="3">
        <f>+'Tr.Rec. MVG Mod'!F15</f>
        <v>3957.3465375139494</v>
      </c>
      <c r="G15" s="3">
        <f>+'Tr.Rec. MVG Mod'!G15</f>
        <v>2401.7993034624524</v>
      </c>
      <c r="H15" s="23">
        <f>+'Tr.Rec. MVG Cons'!H15</f>
        <v>-0.0035782617416788565</v>
      </c>
      <c r="I15" s="23">
        <f>+'Tr.Rec. MVG Mod'!H15</f>
        <v>0.03216325924328012</v>
      </c>
      <c r="J15" s="6">
        <f t="shared" si="0"/>
        <v>3509.1755762401776</v>
      </c>
      <c r="K15" s="6">
        <f t="shared" si="1"/>
        <v>4804.480040985285</v>
      </c>
      <c r="L15" s="6">
        <f t="shared" si="2"/>
        <v>4749.451731068166</v>
      </c>
    </row>
    <row r="16" spans="1:12" ht="12.75">
      <c r="A16" s="2">
        <f>+'Tr.Rec. MVG Cons'!A16</f>
        <v>38656</v>
      </c>
      <c r="B16" s="3">
        <f>+'Tr.Rec. MVG Cons'!D16</f>
        <v>116773.55656391077</v>
      </c>
      <c r="C16" s="3">
        <f>+'Tr.Rec. MVG Mod'!D16</f>
        <v>120004.83137067907</v>
      </c>
      <c r="D16" s="3">
        <f>+'Tr.Rec. MVG Mod'!E16</f>
        <v>116606.41708342989</v>
      </c>
      <c r="E16" s="3">
        <f>+'Tr.Rec. MVG Cons'!F16</f>
        <v>-1417.3035791946168</v>
      </c>
      <c r="F16" s="3">
        <f>+'Tr.Rec. MVG Mod'!F16</f>
        <v>-1760.1808709222096</v>
      </c>
      <c r="G16" s="3">
        <f>+'Tr.Rec. MVG Mod'!G16</f>
        <v>-1942.2692338433844</v>
      </c>
      <c r="H16" s="23">
        <f>+'Tr.Rec. MVG Cons'!H16</f>
        <v>0.0016713948048088234</v>
      </c>
      <c r="I16" s="23">
        <f>+'Tr.Rec. MVG Mod'!H16</f>
        <v>0.03398414287249163</v>
      </c>
      <c r="J16" s="6">
        <f t="shared" si="0"/>
        <v>3266.7234491911763</v>
      </c>
      <c r="K16" s="6">
        <f t="shared" si="1"/>
        <v>4669.964815428303</v>
      </c>
      <c r="L16" s="6">
        <f t="shared" si="2"/>
        <v>4607.985600145585</v>
      </c>
    </row>
    <row r="17" spans="1:12" ht="12.75">
      <c r="A17" s="2">
        <f>+'Tr.Rec. MVG Cons'!A17</f>
        <v>38686</v>
      </c>
      <c r="B17" s="3">
        <f>+'Tr.Rec. MVG Cons'!D17</f>
        <v>118367.03181490001</v>
      </c>
      <c r="C17" s="3">
        <f>+'Tr.Rec. MVG Mod'!D17</f>
        <v>122492.86954033453</v>
      </c>
      <c r="D17" s="3">
        <f>+'Tr.Rec. MVG Mod'!E17</f>
        <v>119312.24082783736</v>
      </c>
      <c r="E17" s="3">
        <f>+'Tr.Rec. MVG Cons'!F17</f>
        <v>1593.4752509892423</v>
      </c>
      <c r="F17" s="3">
        <f>+'Tr.Rec. MVG Mod'!F17</f>
        <v>2488.0381696554687</v>
      </c>
      <c r="G17" s="3">
        <f>+'Tr.Rec. MVG Mod'!G17</f>
        <v>2705.8237444074766</v>
      </c>
      <c r="H17" s="23">
        <f>+'Tr.Rec. MVG Cons'!H17</f>
        <v>-0.009452090129373536</v>
      </c>
      <c r="I17" s="23">
        <f>+'Tr.Rec. MVG Mod'!H17</f>
        <v>0.0318062871249718</v>
      </c>
      <c r="J17" s="6">
        <f t="shared" si="0"/>
        <v>3158.6027991978294</v>
      </c>
      <c r="K17" s="6">
        <f t="shared" si="1"/>
        <v>4649.738055163506</v>
      </c>
      <c r="L17" s="6">
        <f t="shared" si="2"/>
        <v>4531.397766003948</v>
      </c>
    </row>
    <row r="18" spans="1:12" ht="12.75">
      <c r="A18" s="2">
        <f>+'Tr.Rec. MVG Cons'!A18</f>
        <v>38716</v>
      </c>
      <c r="B18" s="3">
        <f>+'Tr.Rec. MVG Cons'!D18</f>
        <v>119982.16686301657</v>
      </c>
      <c r="C18" s="3">
        <f>+'Tr.Rec. MVG Mod'!D18</f>
        <v>124528.58096306681</v>
      </c>
      <c r="D18" s="3">
        <f>+'Tr.Rec. MVG Mod'!E18</f>
        <v>121264.23179750878</v>
      </c>
      <c r="E18" s="3">
        <f>+'Tr.Rec. MVG Cons'!F18</f>
        <v>1615.1350481165573</v>
      </c>
      <c r="F18" s="3">
        <f>+'Tr.Rec. MVG Mod'!F18</f>
        <v>2035.7114227322745</v>
      </c>
      <c r="G18" s="3">
        <f>+'Tr.Rec. MVG Mod'!G18</f>
        <v>1951.9909696714167</v>
      </c>
      <c r="H18" s="23">
        <f>+'Tr.Rec. MVG Cons'!H18</f>
        <v>-0.012820649344922108</v>
      </c>
      <c r="I18" s="23">
        <f>+'Tr.Rec. MVG Mod'!H18</f>
        <v>0.032643491655580226</v>
      </c>
      <c r="J18" s="6">
        <f t="shared" si="0"/>
        <v>3295.1627532905177</v>
      </c>
      <c r="K18" s="6">
        <f t="shared" si="1"/>
        <v>4857.07556066876</v>
      </c>
      <c r="L18" s="6">
        <f t="shared" si="2"/>
        <v>4621.899412487601</v>
      </c>
    </row>
    <row r="19" spans="1:12" ht="12.75">
      <c r="A19" s="2">
        <f>+'Tr.Rec. MVG Cons'!A19</f>
        <v>38748</v>
      </c>
      <c r="B19" s="3">
        <f>+'Tr.Rec. MVG Cons'!D19</f>
        <v>120005.31379919285</v>
      </c>
      <c r="C19" s="3">
        <f>+'Tr.Rec. MVG Mod'!D19</f>
        <v>124920.96607041503</v>
      </c>
      <c r="D19" s="3">
        <f>+'Tr.Rec. MVG Mod'!E19</f>
        <v>121610.11484547982</v>
      </c>
      <c r="E19" s="3">
        <f>+'Tr.Rec. MVG Cons'!F19</f>
        <v>23.146936176286545</v>
      </c>
      <c r="F19" s="3">
        <f>+'Tr.Rec. MVG Mod'!F19</f>
        <v>392.38510734822194</v>
      </c>
      <c r="G19" s="3">
        <f>+'Tr.Rec. MVG Mod'!G19</f>
        <v>345.883047971045</v>
      </c>
      <c r="H19" s="23">
        <f>+'Tr.Rec. MVG Cons'!H19</f>
        <v>-0.016048010462869744</v>
      </c>
      <c r="I19" s="23">
        <f>+'Tr.Rec. MVG Mod'!H19</f>
        <v>0.03310851224935196</v>
      </c>
      <c r="J19" s="6">
        <f t="shared" si="0"/>
        <v>3275.6003628327157</v>
      </c>
      <c r="K19" s="6">
        <f t="shared" si="1"/>
        <v>4841.488218414421</v>
      </c>
      <c r="L19" s="6">
        <f t="shared" si="2"/>
        <v>4399.818441798328</v>
      </c>
    </row>
    <row r="20" spans="1:12" ht="12.75">
      <c r="A20" s="2">
        <f>+'Tr.Rec. MVG Cons'!A20</f>
        <v>38776</v>
      </c>
      <c r="B20" s="3">
        <f>+'Tr.Rec. MVG Cons'!D20</f>
        <v>122374.05836824773</v>
      </c>
      <c r="C20" s="3">
        <f>+'Tr.Rec. MVG Mod'!D20</f>
        <v>127672.4465194104</v>
      </c>
      <c r="D20" s="3">
        <f>+'Tr.Rec. MVG Mod'!E20</f>
        <v>123867.74152938004</v>
      </c>
      <c r="E20" s="3">
        <f>+'Tr.Rec. MVG Cons'!F20</f>
        <v>2368.7445690548775</v>
      </c>
      <c r="F20" s="3">
        <f>+'Tr.Rec. MVG Mod'!F20</f>
        <v>2751.4804489953676</v>
      </c>
      <c r="G20" s="3">
        <f>+'Tr.Rec. MVG Mod'!G20</f>
        <v>2257.62668390022</v>
      </c>
      <c r="H20" s="23">
        <f>+'Tr.Rec. MVG Cons'!H20</f>
        <v>-0.014936831611323198</v>
      </c>
      <c r="I20" s="23">
        <f>+'Tr.Rec. MVG Mod'!H20</f>
        <v>0.03804704990030339</v>
      </c>
      <c r="J20" s="6">
        <f t="shared" si="0"/>
        <v>2766.0034643287886</v>
      </c>
      <c r="K20" s="6">
        <f t="shared" si="1"/>
        <v>4199.019881785167</v>
      </c>
      <c r="L20" s="6">
        <f t="shared" si="2"/>
        <v>3644.220892351127</v>
      </c>
    </row>
    <row r="21" spans="1:12" ht="12.75">
      <c r="A21" s="2">
        <f>+'Tr.Rec. MVG Cons'!A21</f>
        <v>38807</v>
      </c>
      <c r="B21" s="3">
        <f>+'Tr.Rec. MVG Cons'!D21</f>
        <v>122548.9015612122</v>
      </c>
      <c r="C21" s="3">
        <f>+'Tr.Rec. MVG Mod'!D21</f>
        <v>128092.42079143887</v>
      </c>
      <c r="D21" s="3">
        <f>+'Tr.Rec. MVG Mod'!E21</f>
        <v>123942.55506195406</v>
      </c>
      <c r="E21" s="3">
        <f>+'Tr.Rec. MVG Cons'!F21</f>
        <v>174.8431929644721</v>
      </c>
      <c r="F21" s="3">
        <f>+'Tr.Rec. MVG Mod'!F21</f>
        <v>419.9742720284703</v>
      </c>
      <c r="G21" s="3">
        <f>+'Tr.Rec. MVG Mod'!G21</f>
        <v>74.81353257401497</v>
      </c>
      <c r="H21" s="23">
        <f>+'Tr.Rec. MVG Cons'!H21</f>
        <v>-0.013936535007418538</v>
      </c>
      <c r="I21" s="23">
        <f>+'Tr.Rec. MVG Mod'!H21</f>
        <v>0.04149865729484814</v>
      </c>
      <c r="J21" s="6">
        <f t="shared" si="0"/>
        <v>2445.177132591714</v>
      </c>
      <c r="K21" s="6">
        <f t="shared" si="1"/>
        <v>3599.4199635504915</v>
      </c>
      <c r="L21" s="6">
        <f t="shared" si="2"/>
        <v>3066.0036384176856</v>
      </c>
    </row>
    <row r="22" spans="1:12" ht="12.75">
      <c r="A22" s="2">
        <f>+'Tr.Rec. MVG Cons'!A22</f>
        <v>38835</v>
      </c>
      <c r="B22" s="3">
        <f>+'Tr.Rec. MVG Cons'!D22</f>
        <v>120518.04262019809</v>
      </c>
      <c r="C22" s="3">
        <f>+'Tr.Rec. MVG Mod'!D22</f>
        <v>126251.15478397523</v>
      </c>
      <c r="D22" s="3">
        <f>+'Tr.Rec. MVG Mod'!E22</f>
        <v>122622.03593271784</v>
      </c>
      <c r="E22" s="3">
        <f>+'Tr.Rec. MVG Cons'!F22</f>
        <v>-2030.858941014114</v>
      </c>
      <c r="F22" s="3">
        <f>+'Tr.Rec. MVG Mod'!F22</f>
        <v>-1841.266007463637</v>
      </c>
      <c r="G22" s="3">
        <f>+'Tr.Rec. MVG Mod'!G22</f>
        <v>-1320.5191292362142</v>
      </c>
      <c r="H22" s="23">
        <f>+'Tr.Rec. MVG Cons'!H22</f>
        <v>-0.021039933125197585</v>
      </c>
      <c r="I22" s="23">
        <f>+'Tr.Rec. MVG Mod'!H22</f>
        <v>0.036291188512573846</v>
      </c>
      <c r="J22" s="6">
        <f t="shared" si="0"/>
        <v>2353.0423776825614</v>
      </c>
      <c r="K22" s="6">
        <f t="shared" si="1"/>
        <v>3256.9635013739025</v>
      </c>
      <c r="L22" s="6">
        <f t="shared" si="2"/>
        <v>2663.886333472095</v>
      </c>
    </row>
    <row r="23" spans="1:12" ht="12.75">
      <c r="A23" s="2">
        <f>+'Tr.Rec. MVG Cons'!A23</f>
        <v>38868</v>
      </c>
      <c r="B23" s="3">
        <f>+'Tr.Rec. MVG Cons'!D23</f>
        <v>116476.76155112649</v>
      </c>
      <c r="C23" s="3">
        <f>+'Tr.Rec. MVG Mod'!D23</f>
        <v>122065.96967040258</v>
      </c>
      <c r="D23" s="3">
        <f>+'Tr.Rec. MVG Mod'!E23</f>
        <v>120035.44290049595</v>
      </c>
      <c r="E23" s="3">
        <f>+'Tr.Rec. MVG Cons'!F23</f>
        <v>-4041.2810690715996</v>
      </c>
      <c r="F23" s="3">
        <f>+'Tr.Rec. MVG Mod'!F23</f>
        <v>-4185.1851135726465</v>
      </c>
      <c r="G23" s="3">
        <f>+'Tr.Rec. MVG Mod'!G23</f>
        <v>-2586.593032221892</v>
      </c>
      <c r="H23" s="23">
        <f>+'Tr.Rec. MVG Cons'!H23</f>
        <v>-0.035586813493694525</v>
      </c>
      <c r="I23" s="23">
        <f>+'Tr.Rec. MVG Mod'!H23</f>
        <v>0.020305267699066265</v>
      </c>
      <c r="J23" s="6">
        <f t="shared" si="0"/>
        <v>2200.093457248358</v>
      </c>
      <c r="K23" s="6">
        <f t="shared" si="1"/>
        <v>2934.2779243179266</v>
      </c>
      <c r="L23" s="6">
        <f t="shared" si="2"/>
        <v>2471.9015035350512</v>
      </c>
    </row>
    <row r="24" spans="1:12" ht="12.75">
      <c r="A24" s="2">
        <f>+'Tr.Rec. MVG Cons'!A24</f>
        <v>38898</v>
      </c>
      <c r="B24" s="3">
        <f>+'Tr.Rec. MVG Cons'!D24</f>
        <v>116659.91860958052</v>
      </c>
      <c r="C24" s="3">
        <f>+'Tr.Rec. MVG Mod'!D24</f>
        <v>122423.92041106938</v>
      </c>
      <c r="D24" s="3">
        <f>+'Tr.Rec. MVG Mod'!E24</f>
        <v>120153.40157336772</v>
      </c>
      <c r="E24" s="3">
        <f>+'Tr.Rec. MVG Cons'!F24</f>
        <v>183.15705845403136</v>
      </c>
      <c r="F24" s="3">
        <f>+'Tr.Rec. MVG Mod'!F24</f>
        <v>357.9507406667981</v>
      </c>
      <c r="G24" s="3">
        <f>+'Tr.Rec. MVG Mod'!G24</f>
        <v>117.95867287176952</v>
      </c>
      <c r="H24" s="23">
        <f>+'Tr.Rec. MVG Cons'!H24</f>
        <v>-0.03493482963787198</v>
      </c>
      <c r="I24" s="23">
        <f>+'Tr.Rec. MVG Mod'!H24</f>
        <v>0.022705188377016627</v>
      </c>
      <c r="J24" s="6">
        <f t="shared" si="0"/>
        <v>2014.0253712962415</v>
      </c>
      <c r="K24" s="6">
        <f t="shared" si="1"/>
        <v>2527.1441384431914</v>
      </c>
      <c r="L24" s="6">
        <f t="shared" si="2"/>
        <v>2344.5235983587913</v>
      </c>
    </row>
    <row r="25" spans="1:12" ht="12.75">
      <c r="A25" s="2">
        <f>+'Tr.Rec. MVG Cons'!A25</f>
        <v>38929</v>
      </c>
      <c r="B25" s="3">
        <f>+'Tr.Rec. MVG Cons'!D25</f>
        <v>118995.14531963225</v>
      </c>
      <c r="C25" s="3">
        <f>+'Tr.Rec. MVG Mod'!D25</f>
        <v>125053.5646182654</v>
      </c>
      <c r="D25" s="3">
        <f>+'Tr.Rec. MVG Mod'!E25</f>
        <v>122545.2595928268</v>
      </c>
      <c r="E25" s="3">
        <f>+'Tr.Rec. MVG Cons'!F25</f>
        <v>2335.2267100517347</v>
      </c>
      <c r="F25" s="3">
        <f>+'Tr.Rec. MVG Mod'!F25</f>
        <v>2629.644207196019</v>
      </c>
      <c r="G25" s="3">
        <f>+'Tr.Rec. MVG Mod'!G25</f>
        <v>2391.858019459076</v>
      </c>
      <c r="H25" s="23">
        <f>+'Tr.Rec. MVG Cons'!H25</f>
        <v>-0.0355011427319456</v>
      </c>
      <c r="I25" s="23">
        <f>+'Tr.Rec. MVG Mod'!H25</f>
        <v>0.025083050254385952</v>
      </c>
      <c r="J25" s="6">
        <f t="shared" si="0"/>
        <v>2259.3616275486265</v>
      </c>
      <c r="K25" s="6">
        <f t="shared" si="1"/>
        <v>2850.3011682448164</v>
      </c>
      <c r="L25" s="6">
        <f t="shared" si="2"/>
        <v>2672.169301354854</v>
      </c>
    </row>
    <row r="26" spans="1:12" ht="12.75">
      <c r="A26" s="2">
        <f>+'Tr.Rec. MVG Cons'!A26</f>
        <v>38960</v>
      </c>
      <c r="B26" s="3">
        <f>+'Tr.Rec. MVG Cons'!D26</f>
        <v>120946.66126812238</v>
      </c>
      <c r="C26" s="3">
        <f>+'Tr.Rec. MVG Mod'!D26</f>
        <v>127383.97143179158</v>
      </c>
      <c r="D26" s="3">
        <f>+'Tr.Rec. MVG Mod'!E26</f>
        <v>124839.78318839349</v>
      </c>
      <c r="E26" s="3">
        <f>+'Tr.Rec. MVG Cons'!F26</f>
        <v>1951.5159484901233</v>
      </c>
      <c r="F26" s="3">
        <f>+'Tr.Rec. MVG Mod'!F26</f>
        <v>2330.406813526177</v>
      </c>
      <c r="G26" s="3">
        <f>+'Tr.Rec. MVG Mod'!G26</f>
        <v>2294.5235955666867</v>
      </c>
      <c r="H26" s="23">
        <f>+'Tr.Rec. MVG Cons'!H26</f>
        <v>-0.03893121920271114</v>
      </c>
      <c r="I26" s="23">
        <f>+'Tr.Rec. MVG Mod'!H26</f>
        <v>0.025441882433981045</v>
      </c>
      <c r="J26" s="6">
        <f t="shared" si="0"/>
        <v>2491.0558597062595</v>
      </c>
      <c r="K26" s="6">
        <f t="shared" si="1"/>
        <v>3087.248689055214</v>
      </c>
      <c r="L26" s="6">
        <f t="shared" si="2"/>
        <v>2848.3951020955537</v>
      </c>
    </row>
    <row r="27" spans="1:12" ht="12.75">
      <c r="A27" s="2">
        <f>+'Tr.Rec. MVG Cons'!A27</f>
        <v>38989</v>
      </c>
      <c r="B27" s="3">
        <f>+'Tr.Rec. MVG Cons'!D27</f>
        <v>123326.56452417809</v>
      </c>
      <c r="C27" s="3">
        <f>+'Tr.Rec. MVG Mod'!D27</f>
        <v>130188.48970691212</v>
      </c>
      <c r="D27" s="3">
        <f>+'Tr.Rec. MVG Mod'!E27</f>
        <v>127039.82920377926</v>
      </c>
      <c r="E27" s="3">
        <f>+'Tr.Rec. MVG Cons'!F27</f>
        <v>2379.90325605571</v>
      </c>
      <c r="F27" s="3">
        <f>+'Tr.Rec. MVG Mod'!F27</f>
        <v>2804.518275120543</v>
      </c>
      <c r="G27" s="3">
        <f>+'Tr.Rec. MVG Mod'!G27</f>
        <v>2200.046015385771</v>
      </c>
      <c r="H27" s="23">
        <f>+'Tr.Rec. MVG Cons'!H27</f>
        <v>-0.03713264679601158</v>
      </c>
      <c r="I27" s="23">
        <f>+'Tr.Rec. MVG Mod'!H27</f>
        <v>0.03148660503132872</v>
      </c>
      <c r="J27" s="6">
        <f t="shared" si="0"/>
        <v>2790.5487700359695</v>
      </c>
      <c r="K27" s="6">
        <f t="shared" si="1"/>
        <v>3488.0427531722084</v>
      </c>
      <c r="L27" s="6">
        <f t="shared" si="2"/>
        <v>3116.113613807783</v>
      </c>
    </row>
    <row r="28" spans="1:12" ht="12.75">
      <c r="A28" s="2">
        <f>+'Tr.Rec. MVG Cons'!A28</f>
        <v>39021</v>
      </c>
      <c r="B28" s="3">
        <f>+'Tr.Rec. MVG Cons'!D28</f>
        <v>125011.86544647113</v>
      </c>
      <c r="C28" s="3">
        <f>+'Tr.Rec. MVG Mod'!D28</f>
        <v>132565.8360611424</v>
      </c>
      <c r="D28" s="3">
        <f>+'Tr.Rec. MVG Mod'!E28</f>
        <v>129344.76351721719</v>
      </c>
      <c r="E28" s="3">
        <f>+'Tr.Rec. MVG Cons'!F28</f>
        <v>1685.3009222930414</v>
      </c>
      <c r="F28" s="3">
        <f>+'Tr.Rec. MVG Mod'!F28</f>
        <v>2377.3463542302925</v>
      </c>
      <c r="G28" s="3">
        <f>+'Tr.Rec. MVG Mod'!G28</f>
        <v>2304.9343134379305</v>
      </c>
      <c r="H28" s="23">
        <f>+'Tr.Rec. MVG Cons'!H28</f>
        <v>-0.043328980707460385</v>
      </c>
      <c r="I28" s="23">
        <f>+'Tr.Rec. MVG Mod'!H28</f>
        <v>0.0322107254392523</v>
      </c>
      <c r="J28" s="6">
        <f t="shared" si="0"/>
        <v>3353.9509333363635</v>
      </c>
      <c r="K28" s="6">
        <f t="shared" si="1"/>
        <v>4261.458640541567</v>
      </c>
      <c r="L28" s="6">
        <f t="shared" si="2"/>
        <v>3687.6325669332045</v>
      </c>
    </row>
    <row r="29" spans="1:12" ht="12.75">
      <c r="A29" s="2">
        <f>+'Tr.Rec. MVG Cons'!A29</f>
        <v>39051</v>
      </c>
      <c r="B29" s="3">
        <f>+'Tr.Rec. MVG Cons'!D29</f>
        <v>125701.04088421163</v>
      </c>
      <c r="C29" s="3">
        <f>+'Tr.Rec. MVG Mod'!D29</f>
        <v>133560.19734749797</v>
      </c>
      <c r="D29" s="3">
        <f>+'Tr.Rec. MVG Mod'!E29</f>
        <v>129512.55964228333</v>
      </c>
      <c r="E29" s="3">
        <f>+'Tr.Rec. MVG Cons'!F29</f>
        <v>689.1754377405014</v>
      </c>
      <c r="F29" s="3">
        <f>+'Tr.Rec. MVG Mod'!F29</f>
        <v>994.3612863555609</v>
      </c>
      <c r="G29" s="3">
        <f>+'Tr.Rec. MVG Mod'!G29</f>
        <v>167.7961250661465</v>
      </c>
      <c r="H29" s="23">
        <f>+'Tr.Rec. MVG Cons'!H29</f>
        <v>-0.03811518758071708</v>
      </c>
      <c r="I29" s="23">
        <f>+'Tr.Rec. MVG Mod'!H29</f>
        <v>0.04047637705214635</v>
      </c>
      <c r="J29" s="6">
        <f t="shared" si="0"/>
        <v>3955.184114526927</v>
      </c>
      <c r="K29" s="6">
        <f t="shared" si="1"/>
        <v>5045.158898411884</v>
      </c>
      <c r="L29" s="6">
        <f t="shared" si="2"/>
        <v>4301.448637590118</v>
      </c>
    </row>
    <row r="30" spans="1:12" ht="12.75">
      <c r="A30" s="2">
        <f>+'Tr.Rec. MVG Cons'!A30</f>
        <v>39080</v>
      </c>
      <c r="B30" s="3">
        <f>+'Tr.Rec. MVG Cons'!D30</f>
        <v>127973.32093047451</v>
      </c>
      <c r="C30" s="3">
        <f>+'Tr.Rec. MVG Mod'!D30</f>
        <v>136567.00007114347</v>
      </c>
      <c r="D30" s="3">
        <f>+'Tr.Rec. MVG Mod'!E30</f>
        <v>131829.1299931462</v>
      </c>
      <c r="E30" s="3">
        <f>+'Tr.Rec. MVG Cons'!F30</f>
        <v>2272.28004626288</v>
      </c>
      <c r="F30" s="3">
        <f>+'Tr.Rec. MVG Mod'!F30</f>
        <v>3006.8027236454946</v>
      </c>
      <c r="G30" s="3">
        <f>+'Tr.Rec. MVG Mod'!G30</f>
        <v>2316.570350862865</v>
      </c>
      <c r="H30" s="23">
        <f>+'Tr.Rec. MVG Cons'!H30</f>
        <v>-0.03855809062671689</v>
      </c>
      <c r="I30" s="23">
        <f>+'Tr.Rec. MVG Mod'!H30</f>
        <v>0.04737870077997264</v>
      </c>
      <c r="J30" s="6">
        <f t="shared" si="0"/>
        <v>4363.619417690486</v>
      </c>
      <c r="K30" s="6">
        <f t="shared" si="1"/>
        <v>5534.139213311775</v>
      </c>
      <c r="L30" s="6">
        <f t="shared" si="2"/>
        <v>4636.4375684373</v>
      </c>
    </row>
    <row r="31" spans="1:12" ht="12.75">
      <c r="A31" s="2">
        <f>+'Tr.Rec. MVG Cons'!A31</f>
        <v>39113</v>
      </c>
      <c r="B31" s="3">
        <f>+'Tr.Rec. MVG Cons'!D31</f>
        <v>129676.32174706778</v>
      </c>
      <c r="C31" s="3">
        <f>+'Tr.Rec. MVG Mod'!D31</f>
        <v>138702.55496170608</v>
      </c>
      <c r="D31" s="3">
        <f>+'Tr.Rec. MVG Mod'!E31</f>
        <v>133792.57380743162</v>
      </c>
      <c r="E31" s="3">
        <f>+'Tr.Rec. MVG Cons'!F31</f>
        <v>1703.0008165932668</v>
      </c>
      <c r="F31" s="3">
        <f>+'Tr.Rec. MVG Mod'!F31</f>
        <v>2135.5548905626056</v>
      </c>
      <c r="G31" s="3">
        <f>+'Tr.Rec. MVG Mod'!G31</f>
        <v>1963.4438142854196</v>
      </c>
      <c r="H31" s="23">
        <f>+'Tr.Rec. MVG Cons'!H31</f>
        <v>-0.04116252060363834</v>
      </c>
      <c r="I31" s="23">
        <f>+'Tr.Rec. MVG Mod'!H31</f>
        <v>0.049099811542744565</v>
      </c>
      <c r="J31" s="6">
        <f t="shared" si="0"/>
        <v>4750.792162651686</v>
      </c>
      <c r="K31" s="6">
        <f t="shared" si="1"/>
        <v>6020.071019219526</v>
      </c>
      <c r="L31" s="6">
        <f t="shared" si="2"/>
        <v>4940.030101947079</v>
      </c>
    </row>
    <row r="32" spans="1:12" ht="12.75">
      <c r="A32" s="2">
        <f>+'Tr.Rec. MVG Cons'!A32</f>
        <v>39141</v>
      </c>
      <c r="B32" s="3">
        <f>+'Tr.Rec. MVG Cons'!D32</f>
        <v>129201.49532043903</v>
      </c>
      <c r="C32" s="3">
        <f>+'Tr.Rec. MVG Mod'!D32</f>
        <v>137749.02745890984</v>
      </c>
      <c r="D32" s="3">
        <f>+'Tr.Rec. MVG Mod'!E32</f>
        <v>132572.63911525326</v>
      </c>
      <c r="E32" s="3">
        <f>+'Tr.Rec. MVG Cons'!F32</f>
        <v>-474.82642662874423</v>
      </c>
      <c r="F32" s="3">
        <f>+'Tr.Rec. MVG Mod'!F32</f>
        <v>-953.5275027962343</v>
      </c>
      <c r="G32" s="3">
        <f>+'Tr.Rec. MVG Mod'!G32</f>
        <v>-1219.934692178358</v>
      </c>
      <c r="H32" s="23">
        <f>+'Tr.Rec. MVG Cons'!H32</f>
        <v>-0.03371143794814224</v>
      </c>
      <c r="I32" s="23">
        <f>+'Tr.Rec. MVG Mod'!H32</f>
        <v>0.051763883436565905</v>
      </c>
      <c r="J32" s="6">
        <f t="shared" si="0"/>
        <v>5083.705634845796</v>
      </c>
      <c r="K32" s="6">
        <f t="shared" si="1"/>
        <v>6407.074876651959</v>
      </c>
      <c r="L32" s="6">
        <f t="shared" si="2"/>
        <v>5236.14012719549</v>
      </c>
    </row>
    <row r="33" spans="1:12" ht="12.75">
      <c r="A33" s="2">
        <f>+'Tr.Rec. MVG Cons'!A33</f>
        <v>39171</v>
      </c>
      <c r="B33" s="3">
        <f>+'Tr.Rec. MVG Cons'!D33</f>
        <v>129957.1894535329</v>
      </c>
      <c r="C33" s="3">
        <f>+'Tr.Rec. MVG Mod'!D33</f>
        <v>139063.59414184338</v>
      </c>
      <c r="D33" s="3">
        <f>+'Tr.Rec. MVG Mod'!E33</f>
        <v>133532.82907193145</v>
      </c>
      <c r="E33" s="3">
        <f>+'Tr.Rec. MVG Cons'!F33</f>
        <v>755.6941330938716</v>
      </c>
      <c r="F33" s="3">
        <f>+'Tr.Rec. MVG Mod'!F33</f>
        <v>1314.5666829335387</v>
      </c>
      <c r="G33" s="3">
        <f>+'Tr.Rec. MVG Mod'!G33</f>
        <v>960.189956678194</v>
      </c>
      <c r="H33" s="23">
        <f>+'Tr.Rec. MVG Cons'!H33</f>
        <v>-0.03575639618398552</v>
      </c>
      <c r="I33" s="23">
        <f>+'Tr.Rec. MVG Mod'!H33</f>
        <v>0.05530765069911925</v>
      </c>
      <c r="J33" s="6">
        <f t="shared" si="0"/>
        <v>5114.115701319353</v>
      </c>
      <c r="K33" s="6">
        <f t="shared" si="1"/>
        <v>6560.594366683878</v>
      </c>
      <c r="L33" s="6">
        <f t="shared" si="2"/>
        <v>5279.185314868314</v>
      </c>
    </row>
    <row r="34" spans="1:12" ht="12.75">
      <c r="A34" s="2">
        <f>+'Tr.Rec. MVG Cons'!A34</f>
        <v>39202</v>
      </c>
      <c r="B34" s="3">
        <f>+'Tr.Rec. MVG Cons'!D34</f>
        <v>131405.2837087994</v>
      </c>
      <c r="C34" s="3">
        <f>+'Tr.Rec. MVG Mod'!D34</f>
        <v>140848.17680660912</v>
      </c>
      <c r="D34" s="3">
        <f>+'Tr.Rec. MVG Mod'!E34</f>
        <v>135850.48437055835</v>
      </c>
      <c r="E34" s="3">
        <f>+'Tr.Rec. MVG Cons'!F34</f>
        <v>1448.0942552664928</v>
      </c>
      <c r="F34" s="3">
        <f>+'Tr.Rec. MVG Mod'!F34</f>
        <v>1784.5826647657377</v>
      </c>
      <c r="G34" s="3">
        <f>+'Tr.Rec. MVG Mod'!G34</f>
        <v>2317.6552986268944</v>
      </c>
      <c r="H34" s="23">
        <f>+'Tr.Rec. MVG Cons'!H34</f>
        <v>-0.04445200661758952</v>
      </c>
      <c r="I34" s="23">
        <f>+'Tr.Rec. MVG Mod'!H34</f>
        <v>0.04997692436050771</v>
      </c>
      <c r="J34" s="6">
        <f t="shared" si="0"/>
        <v>4572.999506870478</v>
      </c>
      <c r="K34" s="6">
        <f t="shared" si="1"/>
        <v>6017.951895341757</v>
      </c>
      <c r="L34" s="6">
        <f t="shared" si="2"/>
        <v>4736.666830079234</v>
      </c>
    </row>
    <row r="35" spans="1:12" ht="12.75">
      <c r="A35" s="2">
        <f>+'Tr.Rec. MVG Cons'!A35</f>
        <v>39233</v>
      </c>
      <c r="B35" s="3">
        <f>+'Tr.Rec. MVG Cons'!D35</f>
        <v>134449.9876806642</v>
      </c>
      <c r="C35" s="3">
        <f>+'Tr.Rec. MVG Mod'!D35</f>
        <v>145258.85609114988</v>
      </c>
      <c r="D35" s="3">
        <f>+'Tr.Rec. MVG Mod'!E35</f>
        <v>138648.94157859814</v>
      </c>
      <c r="E35" s="3">
        <f>+'Tr.Rec. MVG Cons'!F35</f>
        <v>3044.703971864801</v>
      </c>
      <c r="F35" s="3">
        <f>+'Tr.Rec. MVG Mod'!F35</f>
        <v>4410.679284540762</v>
      </c>
      <c r="G35" s="3">
        <f>+'Tr.Rec. MVG Mod'!G35</f>
        <v>2798.457208039792</v>
      </c>
      <c r="H35" s="23">
        <f>+'Tr.Rec. MVG Cons'!H35</f>
        <v>-0.041989538979339436</v>
      </c>
      <c r="I35" s="23">
        <f>+'Tr.Rec. MVG Mod'!H35</f>
        <v>0.06609914512551729</v>
      </c>
      <c r="J35" s="6">
        <f t="shared" si="0"/>
        <v>3849.443385217616</v>
      </c>
      <c r="K35" s="6">
        <f t="shared" si="1"/>
        <v>5231.229852989717</v>
      </c>
      <c r="L35" s="6">
        <f t="shared" si="2"/>
        <v>4070.176935452299</v>
      </c>
    </row>
    <row r="36" spans="1:12" ht="12.75">
      <c r="A36" s="2">
        <f>+'Tr.Rec. MVG Cons'!A36</f>
        <v>39262</v>
      </c>
      <c r="B36" s="3">
        <f>+'Tr.Rec. MVG Cons'!D36</f>
        <v>133102.04902879943</v>
      </c>
      <c r="C36" s="3">
        <f>+'Tr.Rec. MVG Mod'!D36</f>
        <v>143736.48722768365</v>
      </c>
      <c r="D36" s="3">
        <f>+'Tr.Rec. MVG Mod'!E36</f>
        <v>137466.9404315611</v>
      </c>
      <c r="E36" s="3">
        <f>+'Tr.Rec. MVG Cons'!F36</f>
        <v>-1347.9386518647661</v>
      </c>
      <c r="F36" s="3">
        <f>+'Tr.Rec. MVG Mod'!F36</f>
        <v>-1522.3688634662249</v>
      </c>
      <c r="G36" s="3">
        <f>+'Tr.Rec. MVG Mod'!G36</f>
        <v>-1182.0011470370519</v>
      </c>
      <c r="H36" s="23">
        <f>+'Tr.Rec. MVG Cons'!H36</f>
        <v>-0.043648914027616614</v>
      </c>
      <c r="I36" s="23">
        <f>+'Tr.Rec. MVG Mod'!H36</f>
        <v>0.06269546796122571</v>
      </c>
      <c r="J36" s="6">
        <f t="shared" si="0"/>
        <v>3200.288267416957</v>
      </c>
      <c r="K36" s="6">
        <f t="shared" si="1"/>
        <v>4472.034503675634</v>
      </c>
      <c r="L36" s="6">
        <f t="shared" si="2"/>
        <v>3591.2889015693445</v>
      </c>
    </row>
    <row r="37" spans="1:12" ht="12.75">
      <c r="A37" s="2">
        <f>+'Tr.Rec. MVG Cons'!A37</f>
        <v>39294</v>
      </c>
      <c r="B37" s="3">
        <f>+'Tr.Rec. MVG Cons'!D37</f>
        <v>130674.59760466004</v>
      </c>
      <c r="C37" s="3">
        <f>+'Tr.Rec. MVG Mod'!D37</f>
        <v>141762.69925101864</v>
      </c>
      <c r="D37" s="3">
        <f>+'Tr.Rec. MVG Mod'!E37</f>
        <v>136317.25288423646</v>
      </c>
      <c r="E37" s="3">
        <f>+'Tr.Rec. MVG Cons'!F37</f>
        <v>-2427.4514241393917</v>
      </c>
      <c r="F37" s="3">
        <f>+'Tr.Rec. MVG Mod'!F37</f>
        <v>-1973.7879766650149</v>
      </c>
      <c r="G37" s="3">
        <f>+'Tr.Rec. MVG Mod'!G37</f>
        <v>-1149.6875473246328</v>
      </c>
      <c r="H37" s="23">
        <f>+'Tr.Rec. MVG Cons'!H37</f>
        <v>-0.05642655279576414</v>
      </c>
      <c r="I37" s="23">
        <f>+'Tr.Rec. MVG Mod'!H37</f>
        <v>0.054454463667821695</v>
      </c>
      <c r="J37" s="6">
        <f t="shared" si="0"/>
        <v>2689.2830953140833</v>
      </c>
      <c r="K37" s="6">
        <f t="shared" si="1"/>
        <v>3792.276220916808</v>
      </c>
      <c r="L37" s="6">
        <f t="shared" si="2"/>
        <v>3196.662030368956</v>
      </c>
    </row>
    <row r="38" spans="1:12" ht="12.75">
      <c r="A38" s="2">
        <f>+'Tr.Rec. MVG Cons'!A38</f>
        <v>39325</v>
      </c>
      <c r="B38" s="3">
        <f>+'Tr.Rec. MVG Cons'!D38</f>
        <v>131805.13562706576</v>
      </c>
      <c r="C38" s="3">
        <f>+'Tr.Rec. MVG Mod'!D38</f>
        <v>142672.38161591304</v>
      </c>
      <c r="D38" s="3">
        <f>+'Tr.Rec. MVG Mod'!E38</f>
        <v>138054.25718199072</v>
      </c>
      <c r="E38" s="3">
        <f>+'Tr.Rec. MVG Cons'!F38</f>
        <v>1130.5380224057153</v>
      </c>
      <c r="F38" s="3">
        <f>+'Tr.Rec. MVG Mod'!F38</f>
        <v>909.6823648943973</v>
      </c>
      <c r="G38" s="3">
        <f>+'Tr.Rec. MVG Mod'!G38</f>
        <v>1737.0042977542616</v>
      </c>
      <c r="H38" s="23">
        <f>+'Tr.Rec. MVG Cons'!H38</f>
        <v>-0.062491215549249635</v>
      </c>
      <c r="I38" s="23">
        <f>+'Tr.Rec. MVG Mod'!H38</f>
        <v>0.046181244339223326</v>
      </c>
      <c r="J38" s="6">
        <f t="shared" si="0"/>
        <v>2276.2903718012353</v>
      </c>
      <c r="K38" s="6">
        <f t="shared" si="1"/>
        <v>3281.6286409960617</v>
      </c>
      <c r="L38" s="6">
        <f t="shared" si="2"/>
        <v>3131.5259823725887</v>
      </c>
    </row>
    <row r="39" spans="1:12" ht="12.75">
      <c r="A39" s="2">
        <f>+'Tr.Rec. MVG Cons'!A39</f>
        <v>39353</v>
      </c>
      <c r="B39" s="3">
        <f>+'Tr.Rec. MVG Cons'!D39</f>
        <v>131875.4071632586</v>
      </c>
      <c r="C39" s="3">
        <f>+'Tr.Rec. MVG Mod'!D39</f>
        <v>142445.58407700717</v>
      </c>
      <c r="D39" s="3">
        <f>+'Tr.Rec. MVG Mod'!E39</f>
        <v>138406.44984405252</v>
      </c>
      <c r="E39" s="3">
        <f>+'Tr.Rec. MVG Cons'!F39</f>
        <v>70.27153619285673</v>
      </c>
      <c r="F39" s="3">
        <f>+'Tr.Rec. MVG Mod'!F39</f>
        <v>-226.79753890587017</v>
      </c>
      <c r="G39" s="3">
        <f>+'Tr.Rec. MVG Mod'!G39</f>
        <v>352.1926620618033</v>
      </c>
      <c r="H39" s="23">
        <f>+'Tr.Rec. MVG Cons'!H39</f>
        <v>-0.06531042680793919</v>
      </c>
      <c r="I39" s="23">
        <f>+'Tr.Rec. MVG Mod'!H39</f>
        <v>0.04039134232954633</v>
      </c>
      <c r="J39" s="6">
        <f t="shared" si="0"/>
        <v>1711.9862935393269</v>
      </c>
      <c r="K39" s="6">
        <f t="shared" si="1"/>
        <v>2529.5735212537306</v>
      </c>
      <c r="L39" s="6">
        <f t="shared" si="2"/>
        <v>2644.9465337807123</v>
      </c>
    </row>
    <row r="40" spans="1:12" ht="12.75">
      <c r="A40" s="2">
        <f>+'Tr.Rec. MVG Cons'!A40</f>
        <v>39386</v>
      </c>
      <c r="B40" s="3">
        <f>+'Tr.Rec. MVG Cons'!D40</f>
        <v>132425.4338887913</v>
      </c>
      <c r="C40" s="3">
        <f>+'Tr.Rec. MVG Mod'!D40</f>
        <v>143565.3577944504</v>
      </c>
      <c r="D40" s="3">
        <f>+'Tr.Rec. MVG Mod'!E40</f>
        <v>140343.55843464044</v>
      </c>
      <c r="E40" s="3">
        <f>+'Tr.Rec. MVG Cons'!F40</f>
        <v>550.0267255326908</v>
      </c>
      <c r="F40" s="3">
        <f>+'Tr.Rec. MVG Mod'!F40</f>
        <v>1119.773717443226</v>
      </c>
      <c r="G40" s="3">
        <f>+'Tr.Rec. MVG Mod'!G40</f>
        <v>1937.1085905879154</v>
      </c>
      <c r="H40" s="23">
        <f>+'Tr.Rec. MVG Cons'!H40</f>
        <v>-0.07918124545849126</v>
      </c>
      <c r="I40" s="23">
        <f>+'Tr.Rec. MVG Mod'!H40</f>
        <v>0.032217993598099515</v>
      </c>
      <c r="J40" s="6">
        <f t="shared" si="0"/>
        <v>1463.1607751645363</v>
      </c>
      <c r="K40" s="6">
        <f t="shared" si="1"/>
        <v>2146.673489780829</v>
      </c>
      <c r="L40" s="6">
        <f t="shared" si="2"/>
        <v>2301.1641817594086</v>
      </c>
    </row>
    <row r="41" spans="1:12" ht="12.75">
      <c r="A41" s="2">
        <f>+'Tr.Rec. MVG Cons'!A41</f>
        <v>39416</v>
      </c>
      <c r="B41" s="3">
        <f>+'Tr.Rec. MVG Cons'!D41</f>
        <v>130785.5735768921</v>
      </c>
      <c r="C41" s="3">
        <f>+'Tr.Rec. MVG Mod'!D41</f>
        <v>141224.4352741397</v>
      </c>
      <c r="D41" s="3">
        <f>+'Tr.Rec. MVG Mod'!E41</f>
        <v>138575.89028618878</v>
      </c>
      <c r="E41" s="3">
        <f>+'Tr.Rec. MVG Cons'!F41</f>
        <v>-1639.8603118992032</v>
      </c>
      <c r="F41" s="3">
        <f>+'Tr.Rec. MVG Mod'!F41</f>
        <v>-2340.9225203107053</v>
      </c>
      <c r="G41" s="3">
        <f>+'Tr.Rec. MVG Mod'!G41</f>
        <v>-1767.6681484516594</v>
      </c>
      <c r="H41" s="23">
        <f>+'Tr.Rec. MVG Cons'!H41</f>
        <v>-0.07790316709296663</v>
      </c>
      <c r="I41" s="23">
        <f>+'Tr.Rec. MVG Mod'!H41</f>
        <v>0.02648544987950907</v>
      </c>
      <c r="J41" s="6">
        <f t="shared" si="0"/>
        <v>2125.7953096640235</v>
      </c>
      <c r="K41" s="6">
        <f t="shared" si="1"/>
        <v>2813.7214680795996</v>
      </c>
      <c r="L41" s="6">
        <f t="shared" si="2"/>
        <v>2563.8211089813044</v>
      </c>
    </row>
    <row r="42" spans="1:12" ht="12.75">
      <c r="A42" s="2">
        <f>+'Tr.Rec. MVG Cons'!A42</f>
        <v>39444</v>
      </c>
      <c r="B42" s="3">
        <f>+'Tr.Rec. MVG Cons'!D42</f>
        <v>130224.17561152796</v>
      </c>
      <c r="C42" s="3">
        <f>+'Tr.Rec. MVG Mod'!D42</f>
        <v>140376.92033310886</v>
      </c>
      <c r="D42" s="3">
        <f>+'Tr.Rec. MVG Mod'!E42</f>
        <v>137846.55948573785</v>
      </c>
      <c r="E42" s="3">
        <f>+'Tr.Rec. MVG Cons'!F42</f>
        <v>-561.3979653641436</v>
      </c>
      <c r="F42" s="3">
        <f>+'Tr.Rec. MVG Mod'!F42</f>
        <v>-847.5149410308222</v>
      </c>
      <c r="G42" s="3">
        <f>+'Tr.Rec. MVG Mod'!G42</f>
        <v>-729.3308004509308</v>
      </c>
      <c r="H42" s="23">
        <f>+'Tr.Rec. MVG Cons'!H42</f>
        <v>-0.07622383874209904</v>
      </c>
      <c r="I42" s="23">
        <f>+'Tr.Rec. MVG Mod'!H42</f>
        <v>0.02530360847371016</v>
      </c>
      <c r="J42" s="6">
        <f t="shared" si="0"/>
        <v>2318.9126790939245</v>
      </c>
      <c r="K42" s="6">
        <f t="shared" si="1"/>
        <v>2975.2020254595473</v>
      </c>
      <c r="L42" s="6">
        <f t="shared" si="2"/>
        <v>2631.199856341037</v>
      </c>
    </row>
    <row r="43" spans="1:12" ht="12.75">
      <c r="A43" s="2">
        <f>+'Tr.Rec. MVG Cons'!A43</f>
        <v>39477</v>
      </c>
      <c r="B43" s="3">
        <f>+'Tr.Rec. MVG Cons'!D43</f>
        <v>125592.46472715697</v>
      </c>
      <c r="C43" s="3">
        <f>+'Tr.Rec. MVG Mod'!D43</f>
        <v>134468.30259928887</v>
      </c>
      <c r="D43" s="3">
        <f>+'Tr.Rec. MVG Mod'!E43</f>
        <v>131823.61297944208</v>
      </c>
      <c r="E43" s="3">
        <f>+'Tr.Rec. MVG Cons'!F43</f>
        <v>-4631.710884370987</v>
      </c>
      <c r="F43" s="3">
        <f>+'Tr.Rec. MVG Mod'!F43</f>
        <v>-5908.617733819992</v>
      </c>
      <c r="G43" s="3">
        <f>+'Tr.Rec. MVG Mod'!G43</f>
        <v>-6022.946506295761</v>
      </c>
      <c r="H43" s="23">
        <f>+'Tr.Rec. MVG Cons'!H43</f>
        <v>-0.062311482522851236</v>
      </c>
      <c r="I43" s="23">
        <f>+'Tr.Rec. MVG Mod'!H43</f>
        <v>0.02644689619846785</v>
      </c>
      <c r="J43" s="6">
        <f aca="true" t="shared" si="3" ref="J43:J74">STDEVP(B34:B45)</f>
        <v>2715.852025106011</v>
      </c>
      <c r="K43" s="6">
        <f aca="true" t="shared" si="4" ref="K43:K74">STDEVP(C34:C45)</f>
        <v>3514.233980484827</v>
      </c>
      <c r="L43" s="6">
        <f aca="true" t="shared" si="5" ref="L43:L74">STDEVP(D34:D45)</f>
        <v>3503.165615294571</v>
      </c>
    </row>
    <row r="44" spans="1:12" ht="12.75">
      <c r="A44" s="2">
        <f>+'Tr.Rec. MVG Cons'!A44</f>
        <v>39507</v>
      </c>
      <c r="B44" s="3">
        <f>+'Tr.Rec. MVG Cons'!D44</f>
        <v>127256.67583219882</v>
      </c>
      <c r="C44" s="3">
        <f>+'Tr.Rec. MVG Mod'!D44</f>
        <v>136344.1972497028</v>
      </c>
      <c r="D44" s="3">
        <f>+'Tr.Rec. MVG Mod'!E44</f>
        <v>132081.08809676653</v>
      </c>
      <c r="E44" s="3">
        <f>+'Tr.Rec. MVG Cons'!F44</f>
        <v>1664.2111050418462</v>
      </c>
      <c r="F44" s="3">
        <f>+'Tr.Rec. MVG Mod'!F44</f>
        <v>1875.8946504139167</v>
      </c>
      <c r="G44" s="3">
        <f>+'Tr.Rec. MVG Mod'!G44</f>
        <v>257.475117324444</v>
      </c>
      <c r="H44" s="23">
        <f>+'Tr.Rec. MVG Cons'!H44</f>
        <v>-0.04824412264567712</v>
      </c>
      <c r="I44" s="23">
        <f>+'Tr.Rec. MVG Mod'!H44</f>
        <v>0.04263109152936262</v>
      </c>
      <c r="J44" s="6">
        <f t="shared" si="3"/>
        <v>2909.9518804486543</v>
      </c>
      <c r="K44" s="6">
        <f t="shared" si="4"/>
        <v>3795.925393197489</v>
      </c>
      <c r="L44" s="6">
        <f t="shared" si="5"/>
        <v>3714.5241407167982</v>
      </c>
    </row>
    <row r="45" spans="1:12" ht="12.75">
      <c r="A45" s="2">
        <f>+'Tr.Rec. MVG Cons'!A45</f>
        <v>39538</v>
      </c>
      <c r="B45" s="3">
        <f>+'Tr.Rec. MVG Cons'!D45</f>
        <v>125676.30114594701</v>
      </c>
      <c r="C45" s="3">
        <f>+'Tr.Rec. MVG Mod'!D45</f>
        <v>134072.09048604348</v>
      </c>
      <c r="D45" s="3">
        <f>+'Tr.Rec. MVG Mod'!E45</f>
        <v>127852.26931407514</v>
      </c>
      <c r="E45" s="3">
        <f>+'Tr.Rec. MVG Cons'!F45</f>
        <v>-1580.374686251802</v>
      </c>
      <c r="F45" s="3">
        <f>+'Tr.Rec. MVG Mod'!F45</f>
        <v>-2272.106763659307</v>
      </c>
      <c r="G45" s="3">
        <f>+'Tr.Rec. MVG Mod'!G45</f>
        <v>-4228.818782691393</v>
      </c>
      <c r="H45" s="23">
        <f>+'Tr.Rec. MVG Cons'!H45</f>
        <v>-0.021759681681281284</v>
      </c>
      <c r="I45" s="23">
        <f>+'Tr.Rec. MVG Mod'!H45</f>
        <v>0.062198211719683316</v>
      </c>
      <c r="J45" s="6">
        <f t="shared" si="3"/>
        <v>2827.157237202657</v>
      </c>
      <c r="K45" s="6">
        <f t="shared" si="4"/>
        <v>3677.5796810692673</v>
      </c>
      <c r="L45" s="6">
        <f t="shared" si="5"/>
        <v>3681.820088725219</v>
      </c>
    </row>
    <row r="46" spans="1:12" ht="12.75">
      <c r="A46" s="2">
        <f>+'Tr.Rec. MVG Cons'!A46</f>
        <v>39568</v>
      </c>
      <c r="B46" s="3">
        <f>+'Tr.Rec. MVG Cons'!D46</f>
        <v>126426.69021520634</v>
      </c>
      <c r="C46" s="3">
        <f>+'Tr.Rec. MVG Mod'!D46</f>
        <v>135337.63470446898</v>
      </c>
      <c r="D46" s="3">
        <f>+'Tr.Rec. MVG Mod'!E46</f>
        <v>131651.3128683053</v>
      </c>
      <c r="E46" s="3">
        <f>+'Tr.Rec. MVG Cons'!F46</f>
        <v>750.3890692593268</v>
      </c>
      <c r="F46" s="3">
        <f>+'Tr.Rec. MVG Mod'!F46</f>
        <v>1265.5442184254935</v>
      </c>
      <c r="G46" s="3">
        <f>+'Tr.Rec. MVG Mod'!G46</f>
        <v>3799.043554230171</v>
      </c>
      <c r="H46" s="23">
        <f>+'Tr.Rec. MVG Cons'!H46</f>
        <v>-0.05224622653098976</v>
      </c>
      <c r="I46" s="23">
        <f>+'Tr.Rec. MVG Mod'!H46</f>
        <v>0.03686321836163664</v>
      </c>
      <c r="J46" s="6">
        <f t="shared" si="3"/>
        <v>3216.90525786136</v>
      </c>
      <c r="K46" s="6">
        <f t="shared" si="4"/>
        <v>4169.664506171173</v>
      </c>
      <c r="L46" s="6">
        <f t="shared" si="5"/>
        <v>4315.990950384163</v>
      </c>
    </row>
    <row r="47" spans="1:12" ht="12.75">
      <c r="A47" s="2">
        <f>+'Tr.Rec. MVG Cons'!A47</f>
        <v>39598</v>
      </c>
      <c r="B47" s="3">
        <f>+'Tr.Rec. MVG Cons'!D47</f>
        <v>125488.33605181189</v>
      </c>
      <c r="C47" s="3">
        <f>+'Tr.Rec. MVG Mod'!D47</f>
        <v>135161.66922325073</v>
      </c>
      <c r="D47" s="3">
        <f>+'Tr.Rec. MVG Mod'!E47</f>
        <v>132885.81913813637</v>
      </c>
      <c r="E47" s="3">
        <f>+'Tr.Rec. MVG Cons'!F47</f>
        <v>-938.3541633944551</v>
      </c>
      <c r="F47" s="3">
        <f>+'Tr.Rec. MVG Mod'!F47</f>
        <v>-175.96548121824162</v>
      </c>
      <c r="G47" s="3">
        <f>+'Tr.Rec. MVG Mod'!G47</f>
        <v>1234.5062698310649</v>
      </c>
      <c r="H47" s="23">
        <f>+'Tr.Rec. MVG Cons'!H47</f>
        <v>-0.07397483086324486</v>
      </c>
      <c r="I47" s="23">
        <f>+'Tr.Rec. MVG Mod'!H47</f>
        <v>0.022758500851143504</v>
      </c>
      <c r="J47" s="6">
        <f t="shared" si="3"/>
        <v>3351.3826623871423</v>
      </c>
      <c r="K47" s="6">
        <f t="shared" si="4"/>
        <v>4302.795533518564</v>
      </c>
      <c r="L47" s="6">
        <f t="shared" si="5"/>
        <v>4715.064011081707</v>
      </c>
    </row>
    <row r="48" spans="1:12" ht="12.75">
      <c r="A48" s="2">
        <f>+'Tr.Rec. MVG Cons'!A48</f>
        <v>39629</v>
      </c>
      <c r="B48" s="3">
        <f>+'Tr.Rec. MVG Cons'!D48</f>
        <v>121984.34362840549</v>
      </c>
      <c r="C48" s="3">
        <f>+'Tr.Rec. MVG Mod'!D48</f>
        <v>130234.37973788018</v>
      </c>
      <c r="D48" s="3">
        <f>+'Tr.Rec. MVG Mod'!E48</f>
        <v>126584.27982076186</v>
      </c>
      <c r="E48" s="3">
        <f>+'Tr.Rec. MVG Cons'!F48</f>
        <v>-3503.9924234063947</v>
      </c>
      <c r="F48" s="3">
        <f>+'Tr.Rec. MVG Mod'!F48</f>
        <v>-4927.289485370551</v>
      </c>
      <c r="G48" s="3">
        <f>+'Tr.Rec. MVG Mod'!G48</f>
        <v>-6301.539317374511</v>
      </c>
      <c r="H48" s="23">
        <f>+'Tr.Rec. MVG Cons'!H48</f>
        <v>-0.045999361923563686</v>
      </c>
      <c r="I48" s="23">
        <f>+'Tr.Rec. MVG Mod'!H48</f>
        <v>0.036500999171183324</v>
      </c>
      <c r="J48" s="6">
        <f t="shared" si="3"/>
        <v>3141.450388621604</v>
      </c>
      <c r="K48" s="6">
        <f t="shared" si="4"/>
        <v>4007.4741917973447</v>
      </c>
      <c r="L48" s="6">
        <f t="shared" si="5"/>
        <v>4547.863003324213</v>
      </c>
    </row>
    <row r="49" spans="1:12" ht="12.75">
      <c r="A49" s="2">
        <f>+'Tr.Rec. MVG Cons'!A49</f>
        <v>39660</v>
      </c>
      <c r="B49" s="3">
        <f>+'Tr.Rec. MVG Cons'!D49</f>
        <v>123898.94544974253</v>
      </c>
      <c r="C49" s="3">
        <f>+'Tr.Rec. MVG Mod'!D49</f>
        <v>132296.2158151822</v>
      </c>
      <c r="D49" s="3">
        <f>+'Tr.Rec. MVG Mod'!E49</f>
        <v>127001.12437133245</v>
      </c>
      <c r="E49" s="3">
        <f>+'Tr.Rec. MVG Cons'!F49</f>
        <v>1914.6018213370407</v>
      </c>
      <c r="F49" s="3">
        <f>+'Tr.Rec. MVG Mod'!F49</f>
        <v>2061.8360773020104</v>
      </c>
      <c r="G49" s="3">
        <f>+'Tr.Rec. MVG Mod'!G49</f>
        <v>416.8445505705895</v>
      </c>
      <c r="H49" s="23">
        <f>+'Tr.Rec. MVG Cons'!H49</f>
        <v>-0.031021789215899043</v>
      </c>
      <c r="I49" s="23">
        <f>+'Tr.Rec. MVG Mod'!H49</f>
        <v>0.05295091443849742</v>
      </c>
      <c r="J49" s="6">
        <f t="shared" si="3"/>
        <v>2837.1317100654833</v>
      </c>
      <c r="K49" s="6">
        <f t="shared" si="4"/>
        <v>3622.477654041438</v>
      </c>
      <c r="L49" s="6">
        <f t="shared" si="5"/>
        <v>4425.348792381848</v>
      </c>
    </row>
    <row r="50" spans="1:12" ht="12.75">
      <c r="A50" s="2">
        <f>+'Tr.Rec. MVG Cons'!A50</f>
        <v>39689</v>
      </c>
      <c r="B50" s="3">
        <f>+'Tr.Rec. MVG Cons'!D50</f>
        <v>126248.97954499368</v>
      </c>
      <c r="C50" s="3">
        <f>+'Tr.Rec. MVG Mod'!D50</f>
        <v>135606.89439546087</v>
      </c>
      <c r="D50" s="3">
        <f>+'Tr.Rec. MVG Mod'!E50</f>
        <v>131337.26348674978</v>
      </c>
      <c r="E50" s="3">
        <f>+'Tr.Rec. MVG Cons'!F50</f>
        <v>2350.034095251147</v>
      </c>
      <c r="F50" s="3">
        <f>+'Tr.Rec. MVG Mod'!F50</f>
        <v>3310.6785802786762</v>
      </c>
      <c r="G50" s="3">
        <f>+'Tr.Rec. MVG Mod'!G50</f>
        <v>4336.1391154173325</v>
      </c>
      <c r="H50" s="23">
        <f>+'Tr.Rec. MVG Cons'!H50</f>
        <v>-0.05088283941756111</v>
      </c>
      <c r="I50" s="23">
        <f>+'Tr.Rec. MVG Mod'!H50</f>
        <v>0.04269630908711086</v>
      </c>
      <c r="J50" s="6">
        <f t="shared" si="3"/>
        <v>2355.210092211989</v>
      </c>
      <c r="K50" s="6">
        <f t="shared" si="4"/>
        <v>2872.8565867085345</v>
      </c>
      <c r="L50" s="6">
        <f t="shared" si="5"/>
        <v>4232.3296826885435</v>
      </c>
    </row>
    <row r="51" spans="1:12" ht="12.75">
      <c r="A51" s="2">
        <f>+'Tr.Rec. MVG Cons'!A51</f>
        <v>39721</v>
      </c>
      <c r="B51" s="3">
        <f>+'Tr.Rec. MVG Cons'!D51</f>
        <v>127826.11995982513</v>
      </c>
      <c r="C51" s="3">
        <f>+'Tr.Rec. MVG Mod'!D51</f>
        <v>136264.70503955008</v>
      </c>
      <c r="D51" s="3">
        <f>+'Tr.Rec. MVG Mod'!E51</f>
        <v>128074.19293195297</v>
      </c>
      <c r="E51" s="3">
        <f>+'Tr.Rec. MVG Cons'!F51</f>
        <v>1577.1404148314468</v>
      </c>
      <c r="F51" s="3">
        <f>+'Tr.Rec. MVG Mod'!F51</f>
        <v>657.8106440892152</v>
      </c>
      <c r="G51" s="3">
        <f>+'Tr.Rec. MVG Mod'!G51</f>
        <v>-3263.07055479681</v>
      </c>
      <c r="H51" s="23">
        <f>+'Tr.Rec. MVG Cons'!H51</f>
        <v>-0.0024807297212783297</v>
      </c>
      <c r="I51" s="23">
        <f>+'Tr.Rec. MVG Mod'!H51</f>
        <v>0.08190512107597114</v>
      </c>
      <c r="J51" s="6">
        <f t="shared" si="3"/>
        <v>2272.378590645208</v>
      </c>
      <c r="K51" s="6">
        <f t="shared" si="4"/>
        <v>2426.66756739507</v>
      </c>
      <c r="L51" s="6">
        <f t="shared" si="5"/>
        <v>4448.865889251556</v>
      </c>
    </row>
    <row r="52" spans="1:21" ht="12.75">
      <c r="A52" s="2">
        <f>+'Tr.Rec. MVG Cons'!A52</f>
        <v>39752</v>
      </c>
      <c r="B52" s="3">
        <f>+'Tr.Rec. MVG Cons'!D52</f>
        <v>128057.54412888523</v>
      </c>
      <c r="C52" s="3">
        <f>+'Tr.Rec. MVG Mod'!D52</f>
        <v>135458.28998586573</v>
      </c>
      <c r="D52" s="3">
        <f>+'Tr.Rec. MVG Mod'!E52</f>
        <v>123838.87915322815</v>
      </c>
      <c r="E52" s="3">
        <f>+'Tr.Rec. MVG Cons'!F52</f>
        <v>231.42416906010476</v>
      </c>
      <c r="F52" s="3">
        <f>+'Tr.Rec. MVG Mod'!F52</f>
        <v>-806.4150536843517</v>
      </c>
      <c r="G52" s="3">
        <f>+'Tr.Rec. MVG Mod'!G52</f>
        <v>-4235.313778724827</v>
      </c>
      <c r="H52" s="23">
        <f>+'Tr.Rec. MVG Cons'!H52</f>
        <v>0.042186649756570826</v>
      </c>
      <c r="I52" s="23">
        <f>+'Tr.Rec. MVG Mod'!H52</f>
        <v>0.11619410832637578</v>
      </c>
      <c r="J52" s="6">
        <f t="shared" si="3"/>
        <v>2484.6602613707337</v>
      </c>
      <c r="K52" s="6">
        <f t="shared" si="4"/>
        <v>2241.0659675956367</v>
      </c>
      <c r="L52" s="6">
        <f t="shared" si="5"/>
        <v>4721.976271827038</v>
      </c>
      <c r="U52" t="s">
        <v>90</v>
      </c>
    </row>
    <row r="53" spans="1:12" ht="12.75">
      <c r="A53" s="2">
        <f>+'Tr.Rec. MVG Cons'!A53</f>
        <v>39780</v>
      </c>
      <c r="B53" s="3">
        <f>+'Tr.Rec. MVG Cons'!D53</f>
        <v>130194.74428634961</v>
      </c>
      <c r="C53" s="3">
        <f>+'Tr.Rec. MVG Mod'!D53</f>
        <v>137719.00395361352</v>
      </c>
      <c r="D53" s="3">
        <f>+'Tr.Rec. MVG Mod'!E53</f>
        <v>120258.22374161961</v>
      </c>
      <c r="E53" s="3">
        <f>+'Tr.Rec. MVG Cons'!F53</f>
        <v>2137.20015746438</v>
      </c>
      <c r="F53" s="3">
        <f>+'Tr.Rec. MVG Mod'!F53</f>
        <v>2260.7139677477826</v>
      </c>
      <c r="G53" s="3">
        <f>+'Tr.Rec. MVG Mod'!G53</f>
        <v>-3580.6554116085317</v>
      </c>
      <c r="H53" s="23">
        <f>+'Tr.Rec. MVG Cons'!H53</f>
        <v>0.09936520544729999</v>
      </c>
      <c r="I53" s="23">
        <f>+'Tr.Rec. MVG Mod'!H53</f>
        <v>0.1746078021199391</v>
      </c>
      <c r="J53" s="6">
        <f t="shared" si="3"/>
        <v>2874.290503854738</v>
      </c>
      <c r="K53" s="6">
        <f t="shared" si="4"/>
        <v>2577.2579024019574</v>
      </c>
      <c r="L53" s="6">
        <f t="shared" si="5"/>
        <v>4879.686072702641</v>
      </c>
    </row>
    <row r="54" spans="1:12" ht="12.75">
      <c r="A54" s="2">
        <f>+'Tr.Rec. MVG Cons'!A54</f>
        <v>39812</v>
      </c>
      <c r="B54" s="3">
        <f>+'Tr.Rec. MVG Cons'!D54</f>
        <v>131634.08316790723</v>
      </c>
      <c r="C54" s="3">
        <f>+'Tr.Rec. MVG Mod'!D54</f>
        <v>139241.525605362</v>
      </c>
      <c r="D54" s="3">
        <f>+'Tr.Rec. MVG Mod'!E54</f>
        <v>117520.01696797165</v>
      </c>
      <c r="E54" s="3">
        <f>+'Tr.Rec. MVG Cons'!F54</f>
        <v>1439.3388815576182</v>
      </c>
      <c r="F54" s="3">
        <f>+'Tr.Rec. MVG Mod'!F54</f>
        <v>1522.5216517484805</v>
      </c>
      <c r="G54" s="3">
        <f>+'Tr.Rec. MVG Mod'!G54</f>
        <v>-2738.2067736479657</v>
      </c>
      <c r="H54" s="23">
        <f>+'Tr.Rec. MVG Cons'!H54</f>
        <v>0.14114066199935582</v>
      </c>
      <c r="I54" s="23">
        <f>+'Tr.Rec. MVG Mod'!H54</f>
        <v>0.21721508637390352</v>
      </c>
      <c r="J54" s="6">
        <f t="shared" si="3"/>
        <v>3272.9948629754576</v>
      </c>
      <c r="K54" s="6">
        <f t="shared" si="4"/>
        <v>2801.8809434598506</v>
      </c>
      <c r="L54" s="6">
        <f t="shared" si="5"/>
        <v>5330.951268241996</v>
      </c>
    </row>
    <row r="55" spans="1:12" ht="12.75">
      <c r="A55" s="2">
        <f>+'Tr.Rec. MVG Cons'!A55</f>
        <v>39843</v>
      </c>
      <c r="B55" s="3">
        <f>+'Tr.Rec. MVG Cons'!D55</f>
        <v>132153.89104921362</v>
      </c>
      <c r="C55" s="3">
        <f>+'Tr.Rec. MVG Mod'!D55</f>
        <v>139919.4217138707</v>
      </c>
      <c r="D55" s="3">
        <f>+'Tr.Rec. MVG Mod'!E55</f>
        <v>120763.12337961495</v>
      </c>
      <c r="E55" s="3">
        <f>+'Tr.Rec. MVG Cons'!F55</f>
        <v>519.8078813063912</v>
      </c>
      <c r="F55" s="3">
        <f>+'Tr.Rec. MVG Mod'!F55</f>
        <v>677.8961085086921</v>
      </c>
      <c r="G55" s="3">
        <f>+'Tr.Rec. MVG Mod'!G55</f>
        <v>3243.106411643297</v>
      </c>
      <c r="H55" s="23">
        <f>+'Tr.Rec. MVG Cons'!H55</f>
        <v>0.11390767669598678</v>
      </c>
      <c r="I55" s="23">
        <f>+'Tr.Rec. MVG Mod'!H55</f>
        <v>0.1915629833425574</v>
      </c>
      <c r="J55" s="6">
        <f t="shared" si="3"/>
        <v>3762.0491772726987</v>
      </c>
      <c r="K55" s="6">
        <f t="shared" si="4"/>
        <v>3238.311947236956</v>
      </c>
      <c r="L55" s="6">
        <f t="shared" si="5"/>
        <v>5639.333439661145</v>
      </c>
    </row>
    <row r="56" spans="1:12" ht="12.75">
      <c r="A56" s="2">
        <f>+'Tr.Rec. MVG Cons'!A56</f>
        <v>39871</v>
      </c>
      <c r="B56" s="3">
        <f>+'Tr.Rec. MVG Cons'!D56</f>
        <v>132899.868473301</v>
      </c>
      <c r="C56" s="3">
        <f>+'Tr.Rec. MVG Mod'!D56</f>
        <v>139624.84857400606</v>
      </c>
      <c r="D56" s="3">
        <f>+'Tr.Rec. MVG Mod'!E56</f>
        <v>116394.76668270728</v>
      </c>
      <c r="E56" s="3">
        <f>+'Tr.Rec. MVG Cons'!F56</f>
        <v>745.9774240873812</v>
      </c>
      <c r="F56" s="3">
        <f>+'Tr.Rec. MVG Mod'!F56</f>
        <v>-294.57313986463123</v>
      </c>
      <c r="G56" s="3">
        <f>+'Tr.Rec. MVG Mod'!G56</f>
        <v>-4368.356696907664</v>
      </c>
      <c r="H56" s="23">
        <f>+'Tr.Rec. MVG Cons'!H56</f>
        <v>0.16505101790593724</v>
      </c>
      <c r="I56" s="23">
        <f>+'Tr.Rec. MVG Mod'!H56</f>
        <v>0.23230081891298782</v>
      </c>
      <c r="J56" s="6">
        <f t="shared" si="3"/>
        <v>4660.2484864380685</v>
      </c>
      <c r="K56" s="6">
        <f t="shared" si="4"/>
        <v>4386.259316285843</v>
      </c>
      <c r="L56" s="6">
        <f t="shared" si="5"/>
        <v>5272.5664250813725</v>
      </c>
    </row>
    <row r="57" spans="1:12" ht="12.75">
      <c r="A57" s="2">
        <f>+'Tr.Rec. MVG Cons'!A57</f>
        <v>39903</v>
      </c>
      <c r="B57" s="3">
        <f>+'Tr.Rec. MVG Cons'!D57</f>
        <v>134959.6337998049</v>
      </c>
      <c r="C57" s="3">
        <f>+'Tr.Rec. MVG Mod'!D57</f>
        <v>142286.28623378286</v>
      </c>
      <c r="D57" s="3">
        <f>+'Tr.Rec. MVG Mod'!E57</f>
        <v>117924.70861612422</v>
      </c>
      <c r="E57" s="3">
        <f>+'Tr.Rec. MVG Cons'!F57</f>
        <v>2059.765326503897</v>
      </c>
      <c r="F57" s="3">
        <f>+'Tr.Rec. MVG Mod'!F57</f>
        <v>2661.4376597767987</v>
      </c>
      <c r="G57" s="3">
        <f>+'Tr.Rec. MVG Mod'!G57</f>
        <v>1529.941933416936</v>
      </c>
      <c r="H57" s="23">
        <f>+'Tr.Rec. MVG Cons'!H57</f>
        <v>0.1703492518368066</v>
      </c>
      <c r="I57" s="23">
        <f>+'Tr.Rec. MVG Mod'!H57</f>
        <v>0.24361577617658625</v>
      </c>
      <c r="J57" s="6">
        <f t="shared" si="3"/>
        <v>5210.347722591722</v>
      </c>
      <c r="K57" s="6">
        <f t="shared" si="4"/>
        <v>5228.209008836307</v>
      </c>
      <c r="L57" s="6">
        <f t="shared" si="5"/>
        <v>4498.651623754123</v>
      </c>
    </row>
    <row r="58" spans="1:12" ht="12.75">
      <c r="A58" s="2">
        <f>+'Tr.Rec. MVG Cons'!A58</f>
        <v>39933</v>
      </c>
      <c r="B58" s="3">
        <f>+'Tr.Rec. MVG Cons'!D58</f>
        <v>138868.56352711734</v>
      </c>
      <c r="C58" s="3">
        <f>+'Tr.Rec. MVG Mod'!D58</f>
        <v>147502.1327550768</v>
      </c>
      <c r="D58" s="3">
        <f>+'Tr.Rec. MVG Mod'!E58</f>
        <v>121018.08722931605</v>
      </c>
      <c r="E58" s="3">
        <f>+'Tr.Rec. MVG Cons'!F58</f>
        <v>3908.9297273124394</v>
      </c>
      <c r="F58" s="3">
        <f>+'Tr.Rec. MVG Mod'!F58</f>
        <v>5215.846521293948</v>
      </c>
      <c r="G58" s="3">
        <f>+'Tr.Rec. MVG Mod'!G58</f>
        <v>3093.3786131918314</v>
      </c>
      <c r="H58" s="23">
        <f>+'Tr.Rec. MVG Cons'!H58</f>
        <v>0.178504762978013</v>
      </c>
      <c r="I58" s="23">
        <f>+'Tr.Rec. MVG Mod'!H58</f>
        <v>0.2648404552576076</v>
      </c>
      <c r="J58" s="6">
        <f t="shared" si="3"/>
        <v>5115.308337949484</v>
      </c>
      <c r="K58" s="6">
        <f t="shared" si="4"/>
        <v>5351.514435934562</v>
      </c>
      <c r="L58" s="6">
        <f t="shared" si="5"/>
        <v>4340.465491125008</v>
      </c>
    </row>
    <row r="59" spans="1:12" ht="12.75">
      <c r="A59" s="2">
        <f>+'Tr.Rec. MVG Cons'!A59</f>
        <v>39962</v>
      </c>
      <c r="B59" s="3">
        <f>+'Tr.Rec. MVG Cons'!D59</f>
        <v>139392.40921022833</v>
      </c>
      <c r="C59" s="3">
        <f>+'Tr.Rec. MVG Mod'!D59</f>
        <v>148467.0538587728</v>
      </c>
      <c r="D59" s="3">
        <f>+'Tr.Rec. MVG Mod'!E59</f>
        <v>121093.52079790225</v>
      </c>
      <c r="E59" s="3">
        <f>+'Tr.Rec. MVG Cons'!F59</f>
        <v>523.8456831109943</v>
      </c>
      <c r="F59" s="3">
        <f>+'Tr.Rec. MVG Mod'!F59</f>
        <v>964.9211036959896</v>
      </c>
      <c r="G59" s="3">
        <f>+'Tr.Rec. MVG Mod'!G59</f>
        <v>75.43356858620245</v>
      </c>
      <c r="H59" s="23">
        <f>+'Tr.Rec. MVG Cons'!H59</f>
        <v>0.18298888412326075</v>
      </c>
      <c r="I59" s="23">
        <f>+'Tr.Rec. MVG Mod'!H59</f>
        <v>0.27373533060870536</v>
      </c>
      <c r="J59" s="6">
        <f t="shared" si="3"/>
        <v>5482.735913779674</v>
      </c>
      <c r="K59" s="6">
        <f t="shared" si="4"/>
        <v>6137.062571334141</v>
      </c>
      <c r="L59" s="6">
        <f t="shared" si="5"/>
        <v>4283.216415834275</v>
      </c>
    </row>
    <row r="60" spans="1:12" ht="12.75">
      <c r="A60" s="2">
        <f>+'Tr.Rec. MVG Cons'!A60</f>
        <v>39994</v>
      </c>
      <c r="B60" s="3">
        <f>+'Tr.Rec. MVG Cons'!D60</f>
        <v>140245.76554230353</v>
      </c>
      <c r="C60" s="3">
        <f>+'Tr.Rec. MVG Mod'!D60</f>
        <v>149625.64579079207</v>
      </c>
      <c r="D60" s="3">
        <f>+'Tr.Rec. MVG Mod'!E60</f>
        <v>122625.23959561976</v>
      </c>
      <c r="E60" s="3">
        <f>+'Tr.Rec. MVG Cons'!F60</f>
        <v>853.3563320752</v>
      </c>
      <c r="F60" s="3">
        <f>+'Tr.Rec. MVG Mod'!F60</f>
        <v>1158.591932019277</v>
      </c>
      <c r="G60" s="3">
        <f>+'Tr.Rec. MVG Mod'!G60</f>
        <v>1531.7187977175054</v>
      </c>
      <c r="H60" s="23">
        <f>+'Tr.Rec. MVG Cons'!H60</f>
        <v>0.17620525946683774</v>
      </c>
      <c r="I60" s="23">
        <f>+'Tr.Rec. MVG Mod'!H60</f>
        <v>0.2700040619517232</v>
      </c>
      <c r="J60" s="6">
        <f t="shared" si="3"/>
        <v>5707.238972782095</v>
      </c>
      <c r="K60" s="6">
        <f t="shared" si="4"/>
        <v>6760.952772371392</v>
      </c>
      <c r="L60" s="6">
        <f t="shared" si="5"/>
        <v>3593.5128918563887</v>
      </c>
    </row>
    <row r="61" spans="1:12" ht="12.75">
      <c r="A61" s="2">
        <f>+'Tr.Rec. MVG Cons'!A61</f>
        <v>40025</v>
      </c>
      <c r="B61" s="3">
        <f>+'Tr.Rec. MVG Cons'!D61</f>
        <v>144483.258178927</v>
      </c>
      <c r="C61" s="3">
        <f>+'Tr.Rec. MVG Mod'!D61</f>
        <v>155030.60589082312</v>
      </c>
      <c r="D61" s="3">
        <f>+'Tr.Rec. MVG Mod'!E61</f>
        <v>126323.22541628376</v>
      </c>
      <c r="E61" s="3">
        <f>+'Tr.Rec. MVG Cons'!F61</f>
        <v>4237.492636623472</v>
      </c>
      <c r="F61" s="3">
        <f>+'Tr.Rec. MVG Mod'!F61</f>
        <v>5404.96010003105</v>
      </c>
      <c r="G61" s="3">
        <f>+'Tr.Rec. MVG Mod'!G61</f>
        <v>3697.9858206640056</v>
      </c>
      <c r="H61" s="23">
        <f>+'Tr.Rec. MVG Cons'!H61</f>
        <v>0.1816003276264324</v>
      </c>
      <c r="I61" s="23">
        <f>+'Tr.Rec. MVG Mod'!H61</f>
        <v>0.28707380474539357</v>
      </c>
      <c r="J61" s="6">
        <f t="shared" si="3"/>
        <v>5947.012419017935</v>
      </c>
      <c r="K61" s="6">
        <f t="shared" si="4"/>
        <v>7260.128223246736</v>
      </c>
      <c r="L61" s="6">
        <f t="shared" si="5"/>
        <v>3695.9508950784384</v>
      </c>
    </row>
    <row r="62" spans="1:12" ht="12.75">
      <c r="A62" s="2">
        <f>+'Tr.Rec. MVG Cons'!A62</f>
        <v>40056</v>
      </c>
      <c r="B62" s="3">
        <f>+'Tr.Rec. MVG Cons'!D62</f>
        <v>144749.6850771299</v>
      </c>
      <c r="C62" s="3">
        <f>+'Tr.Rec. MVG Mod'!D62</f>
        <v>155381.8648655583</v>
      </c>
      <c r="D62" s="3">
        <f>+'Tr.Rec. MVG Mod'!E62</f>
        <v>126621.0429289361</v>
      </c>
      <c r="E62" s="3">
        <f>+'Tr.Rec. MVG Cons'!F62</f>
        <v>266.42689820288797</v>
      </c>
      <c r="F62" s="3">
        <f>+'Tr.Rec. MVG Mod'!F62</f>
        <v>351.25897473518853</v>
      </c>
      <c r="G62" s="3">
        <f>+'Tr.Rec. MVG Mod'!G62</f>
        <v>297.817512652342</v>
      </c>
      <c r="H62" s="23">
        <f>+'Tr.Rec. MVG Cons'!H62</f>
        <v>0.18128642148193785</v>
      </c>
      <c r="I62" s="23">
        <f>+'Tr.Rec. MVG Mod'!H62</f>
        <v>0.28760821936622216</v>
      </c>
      <c r="J62" s="6">
        <f t="shared" si="3"/>
        <v>5649.122857183144</v>
      </c>
      <c r="K62" s="6">
        <f t="shared" si="4"/>
        <v>7049.903982379546</v>
      </c>
      <c r="L62" s="6">
        <f t="shared" si="5"/>
        <v>4035.0005468310524</v>
      </c>
    </row>
    <row r="63" spans="1:12" ht="12.75">
      <c r="A63" s="2">
        <f>+'Tr.Rec. MVG Cons'!A63</f>
        <v>40086</v>
      </c>
      <c r="B63" s="3">
        <f>+'Tr.Rec. MVG Cons'!D63</f>
        <v>146437.47985219207</v>
      </c>
      <c r="C63" s="3">
        <f>+'Tr.Rec. MVG Mod'!D63</f>
        <v>157240.8375600287</v>
      </c>
      <c r="D63" s="3">
        <f>+'Tr.Rec. MVG Mod'!E63</f>
        <v>128761.5689589746</v>
      </c>
      <c r="E63" s="3">
        <f>+'Tr.Rec. MVG Cons'!F63</f>
        <v>1687.7947750621825</v>
      </c>
      <c r="F63" s="3">
        <f>+'Tr.Rec. MVG Mod'!F63</f>
        <v>1858.9726944704016</v>
      </c>
      <c r="G63" s="3">
        <f>+'Tr.Rec. MVG Mod'!G63</f>
        <v>2140.526030038498</v>
      </c>
      <c r="H63" s="23">
        <f>+'Tr.Rec. MVG Cons'!H63</f>
        <v>0.17675910893217472</v>
      </c>
      <c r="I63" s="23">
        <f>+'Tr.Rec. MVG Mod'!H63</f>
        <v>0.2847926860105412</v>
      </c>
      <c r="J63" s="6">
        <f t="shared" si="3"/>
        <v>5653.884758400126</v>
      </c>
      <c r="K63" s="6">
        <f t="shared" si="4"/>
        <v>7060.663976816152</v>
      </c>
      <c r="L63" s="6">
        <f t="shared" si="5"/>
        <v>4535.113869945363</v>
      </c>
    </row>
    <row r="64" spans="1:12" ht="12.75">
      <c r="A64" s="2">
        <f>+'Tr.Rec. MVG Cons'!A64</f>
        <v>40116</v>
      </c>
      <c r="B64" s="3">
        <f>+'Tr.Rec. MVG Cons'!D64</f>
        <v>144896.92306363554</v>
      </c>
      <c r="C64" s="3">
        <f>+'Tr.Rec. MVG Mod'!D64</f>
        <v>155693.56648877973</v>
      </c>
      <c r="D64" s="3">
        <f>+'Tr.Rec. MVG Mod'!E64</f>
        <v>127972.316558138</v>
      </c>
      <c r="E64" s="3">
        <f>+'Tr.Rec. MVG Cons'!F64</f>
        <v>-1540.5567885565397</v>
      </c>
      <c r="F64" s="3">
        <f>+'Tr.Rec. MVG Mod'!F64</f>
        <v>-1547.2710712489788</v>
      </c>
      <c r="G64" s="3">
        <f>+'Tr.Rec. MVG Mod'!G64</f>
        <v>-789.2524008366017</v>
      </c>
      <c r="H64" s="23">
        <f>+'Tr.Rec. MVG Cons'!H64</f>
        <v>0.1692460650549752</v>
      </c>
      <c r="I64" s="23">
        <f>+'Tr.Rec. MVG Mod'!H64</f>
        <v>0.2772124993064171</v>
      </c>
      <c r="J64" s="6">
        <f t="shared" si="3"/>
        <v>6278.444001697738</v>
      </c>
      <c r="K64" s="6">
        <f t="shared" si="4"/>
        <v>7829.346744123196</v>
      </c>
      <c r="L64" s="6">
        <f t="shared" si="5"/>
        <v>5317.151665293386</v>
      </c>
    </row>
    <row r="65" spans="1:12" ht="12.75">
      <c r="A65" s="2">
        <f>+'Tr.Rec. MVG Cons'!A65</f>
        <v>40147</v>
      </c>
      <c r="B65" s="3">
        <f>+'Tr.Rec. MVG Cons'!D65</f>
        <v>148157.49255925455</v>
      </c>
      <c r="C65" s="3">
        <f>+'Tr.Rec. MVG Mod'!D65</f>
        <v>158741.68449499804</v>
      </c>
      <c r="D65" s="3">
        <f>+'Tr.Rec. MVG Mod'!E65</f>
        <v>130262.48257057018</v>
      </c>
      <c r="E65" s="3">
        <f>+'Tr.Rec. MVG Cons'!F65</f>
        <v>3260.5694956190127</v>
      </c>
      <c r="F65" s="3">
        <f>+'Tr.Rec. MVG Mod'!F65</f>
        <v>3048.118006218312</v>
      </c>
      <c r="G65" s="3">
        <f>+'Tr.Rec. MVG Mod'!G65</f>
        <v>2290.166012432179</v>
      </c>
      <c r="H65" s="23">
        <f>+'Tr.Rec. MVG Cons'!H65</f>
        <v>0.17895009988684363</v>
      </c>
      <c r="I65" s="23">
        <f>+'Tr.Rec. MVG Mod'!H65</f>
        <v>0.28479201924427855</v>
      </c>
      <c r="J65" s="6">
        <f t="shared" si="3"/>
        <v>6301.39969893426</v>
      </c>
      <c r="K65" s="6">
        <f t="shared" si="4"/>
        <v>7940.448286930479</v>
      </c>
      <c r="L65" s="6">
        <f t="shared" si="5"/>
        <v>5885.1699186291735</v>
      </c>
    </row>
    <row r="66" spans="1:12" ht="12.75">
      <c r="A66" s="2">
        <f>+'Tr.Rec. MVG Cons'!A66</f>
        <v>40177</v>
      </c>
      <c r="B66" s="3">
        <f>+'Tr.Rec. MVG Cons'!D66</f>
        <v>154037.789383309</v>
      </c>
      <c r="C66" s="3">
        <f>+'Tr.Rec. MVG Mod'!D66</f>
        <v>166223.28139894345</v>
      </c>
      <c r="D66" s="3">
        <f>+'Tr.Rec. MVG Mod'!E66</f>
        <v>135362.18174742776</v>
      </c>
      <c r="E66" s="3">
        <f>+'Tr.Rec. MVG Cons'!F66</f>
        <v>5880.296824054443</v>
      </c>
      <c r="F66" s="3">
        <f>+'Tr.Rec. MVG Mod'!F66</f>
        <v>7481.596903945407</v>
      </c>
      <c r="G66" s="3">
        <f>+'Tr.Rec. MVG Mod'!G66</f>
        <v>5099.699176857583</v>
      </c>
      <c r="H66" s="23">
        <f>+'Tr.Rec. MVG Cons'!H66</f>
        <v>0.1867560763588123</v>
      </c>
      <c r="I66" s="23">
        <f>+'Tr.Rec. MVG Mod'!H66</f>
        <v>0.3086109965151569</v>
      </c>
      <c r="J66" s="6">
        <f t="shared" si="3"/>
        <v>6146.52907360461</v>
      </c>
      <c r="K66" s="6">
        <f t="shared" si="4"/>
        <v>7647.664606967022</v>
      </c>
      <c r="L66" s="6">
        <f t="shared" si="5"/>
        <v>5925.526436489115</v>
      </c>
    </row>
    <row r="67" spans="1:12" ht="12.75">
      <c r="A67" s="2">
        <f>+'Tr.Rec. MVG Cons'!A67</f>
        <v>40207</v>
      </c>
      <c r="B67" s="3">
        <f>+'Tr.Rec. MVG Cons'!D67</f>
        <v>153320.8649620696</v>
      </c>
      <c r="C67" s="3">
        <f>+'Tr.Rec. MVG Mod'!D67</f>
        <v>165665.57321109754</v>
      </c>
      <c r="D67" s="3">
        <f>+'Tr.Rec. MVG Mod'!E67</f>
        <v>134979.6634038148</v>
      </c>
      <c r="E67" s="3">
        <f>+'Tr.Rec. MVG Cons'!F67</f>
        <v>-716.9244212393824</v>
      </c>
      <c r="F67" s="3">
        <f>+'Tr.Rec. MVG Mod'!F67</f>
        <v>-557.7081878459139</v>
      </c>
      <c r="G67" s="3">
        <f>+'Tr.Rec. MVG Mod'!G67</f>
        <v>-382.51834361295914</v>
      </c>
      <c r="H67" s="23">
        <f>+'Tr.Rec. MVG Cons'!H67</f>
        <v>0.18341201558254805</v>
      </c>
      <c r="I67" s="23">
        <f>+'Tr.Rec. MVG Mod'!H67</f>
        <v>0.3068590980728274</v>
      </c>
      <c r="J67" s="6">
        <f t="shared" si="3"/>
        <v>6563.39423152271</v>
      </c>
      <c r="K67" s="6">
        <f t="shared" si="4"/>
        <v>8134.794708210059</v>
      </c>
      <c r="L67" s="6">
        <f t="shared" si="5"/>
        <v>6435.187642694358</v>
      </c>
    </row>
    <row r="68" spans="1:12" ht="12.75">
      <c r="A68" s="2">
        <f>+'Tr.Rec. MVG Cons'!A68</f>
        <v>40235</v>
      </c>
      <c r="B68" s="3">
        <f>+'Tr.Rec. MVG Cons'!D68</f>
        <v>154965.47705532142</v>
      </c>
      <c r="C68" s="3">
        <f>+'Tr.Rec. MVG Mod'!D68</f>
        <v>167673.9157463311</v>
      </c>
      <c r="D68" s="3">
        <f>+'Tr.Rec. MVG Mod'!E68</f>
        <v>137168.1523012494</v>
      </c>
      <c r="E68" s="3">
        <f>+'Tr.Rec. MVG Cons'!F68</f>
        <v>1644.6120932518097</v>
      </c>
      <c r="F68" s="3">
        <f>+'Tr.Rec. MVG Mod'!F68</f>
        <v>2008.3425352335616</v>
      </c>
      <c r="G68" s="3">
        <f>+'Tr.Rec. MVG Mod'!G68</f>
        <v>2188.4888974346104</v>
      </c>
      <c r="H68" s="23">
        <f>+'Tr.Rec. MVG Cons'!H68</f>
        <v>0.17797324754072008</v>
      </c>
      <c r="I68" s="23">
        <f>+'Tr.Rec. MVG Mod'!H68</f>
        <v>0.3050576344508169</v>
      </c>
      <c r="J68" s="6">
        <f t="shared" si="3"/>
        <v>6720.595544691199</v>
      </c>
      <c r="K68" s="6">
        <f t="shared" si="4"/>
        <v>8344.72515347227</v>
      </c>
      <c r="L68" s="6">
        <f t="shared" si="5"/>
        <v>6770.419526696701</v>
      </c>
    </row>
    <row r="69" spans="1:12" ht="12.75">
      <c r="A69" s="2">
        <f>+'Tr.Rec. MVG Cons'!A69</f>
        <v>40268</v>
      </c>
      <c r="B69" s="3">
        <f>+'Tr.Rec. MVG Cons'!D69</f>
        <v>160411.94976029897</v>
      </c>
      <c r="C69" s="3">
        <f>+'Tr.Rec. MVG Mod'!D69</f>
        <v>174849.2337749793</v>
      </c>
      <c r="D69" s="3">
        <f>+'Tr.Rec. MVG Mod'!E69</f>
        <v>142229.76462708693</v>
      </c>
      <c r="E69" s="3">
        <f>+'Tr.Rec. MVG Cons'!F69</f>
        <v>5446.472704977554</v>
      </c>
      <c r="F69" s="3">
        <f>+'Tr.Rec. MVG Mod'!F69</f>
        <v>7175.318028648209</v>
      </c>
      <c r="G69" s="3">
        <f>+'Tr.Rec. MVG Mod'!G69</f>
        <v>5061.6123258375155</v>
      </c>
      <c r="H69" s="23">
        <f>+'Tr.Rec. MVG Cons'!H69</f>
        <v>0.18182185133212037</v>
      </c>
      <c r="I69" s="23">
        <f>+'Tr.Rec. MVG Mod'!H69</f>
        <v>0.32619469147892377</v>
      </c>
      <c r="J69" s="6">
        <f t="shared" si="3"/>
        <v>6556.658146732337</v>
      </c>
      <c r="K69" s="6">
        <f t="shared" si="4"/>
        <v>8172.007689129511</v>
      </c>
      <c r="L69" s="6">
        <f t="shared" si="5"/>
        <v>6709.8479354022365</v>
      </c>
    </row>
    <row r="70" spans="1:12" ht="12.75">
      <c r="A70" s="2">
        <f>+'Tr.Rec. MVG Cons'!A70</f>
        <v>40298</v>
      </c>
      <c r="B70" s="3">
        <f>+'Tr.Rec. MVG Cons'!D70</f>
        <v>159049.51391317442</v>
      </c>
      <c r="C70" s="3">
        <f>+'Tr.Rec. MVG Mod'!D70</f>
        <v>173272.23631704834</v>
      </c>
      <c r="D70" s="3">
        <f>+'Tr.Rec. MVG Mod'!E70</f>
        <v>142320.42589964686</v>
      </c>
      <c r="E70" s="3">
        <f>+'Tr.Rec. MVG Cons'!F70</f>
        <v>-1362.4358471245505</v>
      </c>
      <c r="F70" s="3">
        <f>+'Tr.Rec. MVG Mod'!F70</f>
        <v>-1576.9974579309637</v>
      </c>
      <c r="G70" s="3">
        <f>+'Tr.Rec. MVG Mod'!G70</f>
        <v>90.66127255992615</v>
      </c>
      <c r="H70" s="23">
        <f>+'Tr.Rec. MVG Cons'!H70</f>
        <v>0.1672908801352755</v>
      </c>
      <c r="I70" s="23">
        <f>+'Tr.Rec. MVG Mod'!H70</f>
        <v>0.3095181041740147</v>
      </c>
      <c r="J70" s="6">
        <f t="shared" si="3"/>
        <v>6029.342382304384</v>
      </c>
      <c r="K70" s="6">
        <f t="shared" si="4"/>
        <v>7638.92631247323</v>
      </c>
      <c r="L70" s="6">
        <f t="shared" si="5"/>
        <v>6487.775465831016</v>
      </c>
    </row>
    <row r="71" spans="1:12" ht="12.75">
      <c r="A71" s="2">
        <f>+'Tr.Rec. MVG Cons'!A71</f>
        <v>40329</v>
      </c>
      <c r="B71" s="3">
        <f>+'Tr.Rec. MVG Cons'!D71</f>
        <v>159314.82448998874</v>
      </c>
      <c r="C71" s="3">
        <f>+'Tr.Rec. MVG Mod'!D71</f>
        <v>173572.41297541402</v>
      </c>
      <c r="D71" s="3">
        <f>+'Tr.Rec. MVG Mod'!E71</f>
        <v>142893.62640881407</v>
      </c>
      <c r="E71" s="3">
        <f>+'Tr.Rec. MVG Cons'!F71</f>
        <v>265.3105768143141</v>
      </c>
      <c r="F71" s="3">
        <f>+'Tr.Rec. MVG Mod'!F71</f>
        <v>300.17665836567176</v>
      </c>
      <c r="G71" s="3">
        <f>+'Tr.Rec. MVG Mod'!G71</f>
        <v>573.2005091672181</v>
      </c>
      <c r="H71" s="23">
        <f>+'Tr.Rec. MVG Cons'!H71</f>
        <v>0.1642119808117466</v>
      </c>
      <c r="I71" s="23">
        <f>+'Tr.Rec. MVG Mod'!H71</f>
        <v>0.30678786566599947</v>
      </c>
      <c r="J71" s="6">
        <f t="shared" si="3"/>
        <v>5717.166389698504</v>
      </c>
      <c r="K71" s="6">
        <f t="shared" si="4"/>
        <v>7349.119974096995</v>
      </c>
      <c r="L71" s="6">
        <f t="shared" si="5"/>
        <v>6333.806167661521</v>
      </c>
    </row>
    <row r="72" spans="1:12" ht="12.75">
      <c r="A72" s="2">
        <f>+'Tr.Rec. MVG Cons'!A72</f>
        <v>40359</v>
      </c>
      <c r="B72" s="3">
        <f>+'Tr.Rec. MVG Cons'!D72</f>
        <v>158633.96522408663</v>
      </c>
      <c r="C72" s="3">
        <f>+'Tr.Rec. MVG Mod'!D72</f>
        <v>173665.56446050038</v>
      </c>
      <c r="D72" s="3">
        <f>+'Tr.Rec. MVG Mod'!E72</f>
        <v>143718.4512776089</v>
      </c>
      <c r="E72" s="3">
        <f>+'Tr.Rec. MVG Cons'!F72</f>
        <v>-680.8592659021087</v>
      </c>
      <c r="F72" s="3">
        <f>+'Tr.Rec. MVG Mod'!F72</f>
        <v>93.15148508636048</v>
      </c>
      <c r="G72" s="3">
        <f>+'Tr.Rec. MVG Mod'!G72</f>
        <v>824.8248687948217</v>
      </c>
      <c r="H72" s="23">
        <f>+'Tr.Rec. MVG Cons'!H72</f>
        <v>0.14915513946477743</v>
      </c>
      <c r="I72" s="23">
        <f>+'Tr.Rec. MVG Mod'!H72</f>
        <v>0.2994711318289147</v>
      </c>
      <c r="J72" s="6">
        <f t="shared" si="3"/>
        <v>5504.353019937125</v>
      </c>
      <c r="K72" s="6">
        <f t="shared" si="4"/>
        <v>7161.912244512722</v>
      </c>
      <c r="L72" s="6">
        <f t="shared" si="5"/>
        <v>6120.281022004406</v>
      </c>
    </row>
    <row r="73" spans="1:12" ht="12.75">
      <c r="A73" s="2">
        <f>+'Tr.Rec. MVG Cons'!A73</f>
        <v>40389</v>
      </c>
      <c r="B73" s="3">
        <f>+'Tr.Rec. MVG Cons'!D73</f>
        <v>158192.64104841632</v>
      </c>
      <c r="C73" s="3">
        <f>+'Tr.Rec. MVG Mod'!D73</f>
        <v>173089.88049783485</v>
      </c>
      <c r="D73" s="3">
        <f>+'Tr.Rec. MVG Mod'!E73</f>
        <v>143497.40211939637</v>
      </c>
      <c r="E73" s="3">
        <f>+'Tr.Rec. MVG Cons'!F73</f>
        <v>-441.32417567030643</v>
      </c>
      <c r="F73" s="3">
        <f>+'Tr.Rec. MVG Mod'!F73</f>
        <v>-575.6839626655274</v>
      </c>
      <c r="G73" s="3">
        <f>+'Tr.Rec. MVG Mod'!G73</f>
        <v>-221.04915821252507</v>
      </c>
      <c r="H73" s="23">
        <f>+'Tr.Rec. MVG Cons'!H73</f>
        <v>0.1469523892901996</v>
      </c>
      <c r="I73" s="23">
        <f>+'Tr.Rec. MVG Mod'!H73</f>
        <v>0.2959247837843848</v>
      </c>
      <c r="J73" s="6">
        <f t="shared" si="3"/>
        <v>5146.2748324183285</v>
      </c>
      <c r="K73" s="6">
        <f t="shared" si="4"/>
        <v>6789.444571940824</v>
      </c>
      <c r="L73" s="6">
        <f t="shared" si="5"/>
        <v>5802.3901951983225</v>
      </c>
    </row>
    <row r="74" spans="1:12" ht="12.75">
      <c r="A74" s="2">
        <f>+'Tr.Rec. MVG Cons'!A74</f>
        <v>40421</v>
      </c>
      <c r="B74" s="3">
        <f>+'Tr.Rec. MVG Cons'!D74</f>
        <v>162066.63907890677</v>
      </c>
      <c r="C74" s="3">
        <f>+'Tr.Rec. MVG Mod'!D74</f>
        <v>177498.98020880052</v>
      </c>
      <c r="D74" s="3">
        <f>+'Tr.Rec. MVG Mod'!E74</f>
        <v>145973.97751756373</v>
      </c>
      <c r="E74" s="3">
        <f>+'Tr.Rec. MVG Cons'!F74</f>
        <v>3873.9980304904457</v>
      </c>
      <c r="F74" s="3">
        <f>+'Tr.Rec. MVG Mod'!F74</f>
        <v>4409.099710965675</v>
      </c>
      <c r="G74" s="3">
        <f>+'Tr.Rec. MVG Mod'!G74</f>
        <v>2476.5753981673624</v>
      </c>
      <c r="H74" s="23">
        <f>+'Tr.Rec. MVG Cons'!H74</f>
        <v>0.16092661561343036</v>
      </c>
      <c r="I74" s="23">
        <f>+'Tr.Rec. MVG Mod'!H74</f>
        <v>0.3152500269123679</v>
      </c>
      <c r="J74" s="6">
        <f t="shared" si="3"/>
        <v>4071.982900927135</v>
      </c>
      <c r="K74" s="6">
        <f t="shared" si="4"/>
        <v>5664.762059996225</v>
      </c>
      <c r="L74" s="6">
        <f t="shared" si="5"/>
        <v>5005.548817147828</v>
      </c>
    </row>
    <row r="75" spans="1:12" ht="12.75">
      <c r="A75" s="2">
        <f>+'Tr.Rec. MVG Cons'!A75</f>
        <v>40451</v>
      </c>
      <c r="B75" s="3">
        <f>+'Tr.Rec. MVG Cons'!D75</f>
        <v>161769.5181791301</v>
      </c>
      <c r="C75" s="3">
        <f>+'Tr.Rec. MVG Mod'!D75</f>
        <v>177587.9472813737</v>
      </c>
      <c r="D75" s="3">
        <f>+'Tr.Rec. MVG Mod'!E75</f>
        <v>145860.0004674424</v>
      </c>
      <c r="E75" s="3">
        <f>+'Tr.Rec. MVG Cons'!F75</f>
        <v>-297.1208997766662</v>
      </c>
      <c r="F75" s="3">
        <f>+'Tr.Rec. MVG Mod'!F75</f>
        <v>88.9670725731703</v>
      </c>
      <c r="G75" s="3">
        <f>+'Tr.Rec. MVG Mod'!G75</f>
        <v>-113.97705012132064</v>
      </c>
      <c r="H75" s="23">
        <f>+'Tr.Rec. MVG Cons'!H75</f>
        <v>0.15909517711687693</v>
      </c>
      <c r="I75" s="23">
        <f>+'Tr.Rec. MVG Mod'!H75</f>
        <v>0.31727946813931296</v>
      </c>
      <c r="J75" s="6">
        <f aca="true" t="shared" si="6" ref="J75:J106">STDEVP(B66:B77)</f>
        <v>3251.1896768987294</v>
      </c>
      <c r="K75" s="6">
        <f aca="true" t="shared" si="7" ref="K75:K106">STDEVP(C66:C77)</f>
        <v>4741.607047479545</v>
      </c>
      <c r="L75" s="6">
        <f aca="true" t="shared" si="8" ref="L75:L106">STDEVP(D66:D77)</f>
        <v>4290.98078614734</v>
      </c>
    </row>
    <row r="76" spans="1:12" ht="12.75">
      <c r="A76" s="2">
        <f>+'Tr.Rec. MVG Cons'!A76</f>
        <v>40480</v>
      </c>
      <c r="B76" s="3">
        <f>+'Tr.Rec. MVG Cons'!D76</f>
        <v>162096.82116158225</v>
      </c>
      <c r="C76" s="3">
        <f>+'Tr.Rec. MVG Mod'!D76</f>
        <v>178374.90062307238</v>
      </c>
      <c r="D76" s="3">
        <f>+'Tr.Rec. MVG Mod'!E76</f>
        <v>146822.36733127464</v>
      </c>
      <c r="E76" s="3">
        <f>+'Tr.Rec. MVG Cons'!F76</f>
        <v>327.3029824521509</v>
      </c>
      <c r="F76" s="3">
        <f>+'Tr.Rec. MVG Mod'!F76</f>
        <v>786.9533416986815</v>
      </c>
      <c r="G76" s="3">
        <f>+'Tr.Rec. MVG Mod'!G76</f>
        <v>962.366863832227</v>
      </c>
      <c r="H76" s="23">
        <f>+'Tr.Rec. MVG Cons'!H76</f>
        <v>0.1527445383030761</v>
      </c>
      <c r="I76" s="23">
        <f>+'Tr.Rec. MVG Mod'!H76</f>
        <v>0.31552533291797724</v>
      </c>
      <c r="J76" s="6">
        <f t="shared" si="6"/>
        <v>3152.3326178513657</v>
      </c>
      <c r="K76" s="6">
        <f t="shared" si="7"/>
        <v>5022.116862112541</v>
      </c>
      <c r="L76" s="6">
        <f t="shared" si="8"/>
        <v>4333.844330970049</v>
      </c>
    </row>
    <row r="77" spans="1:12" ht="12.75">
      <c r="A77" s="2">
        <f>+'Tr.Rec. MVG Cons'!A77</f>
        <v>40512</v>
      </c>
      <c r="B77" s="3">
        <f>+'Tr.Rec. MVG Cons'!D77</f>
        <v>163914.04074137163</v>
      </c>
      <c r="C77" s="3">
        <f>+'Tr.Rec. MVG Mod'!D77</f>
        <v>181440.44165123563</v>
      </c>
      <c r="D77" s="3">
        <f>+'Tr.Rec. MVG Mod'!E77</f>
        <v>148843.9833011785</v>
      </c>
      <c r="E77" s="3">
        <f>+'Tr.Rec. MVG Cons'!F77</f>
        <v>1817.21957978938</v>
      </c>
      <c r="F77" s="3">
        <f>+'Tr.Rec. MVG Mod'!F77</f>
        <v>3065.5410281632503</v>
      </c>
      <c r="G77" s="3">
        <f>+'Tr.Rec. MVG Mod'!G77</f>
        <v>2021.6159699038544</v>
      </c>
      <c r="H77" s="23">
        <f>+'Tr.Rec. MVG Cons'!H77</f>
        <v>0.1507005744019314</v>
      </c>
      <c r="I77" s="23">
        <f>+'Tr.Rec. MVG Mod'!H77</f>
        <v>0.32596458350057134</v>
      </c>
      <c r="J77" s="6">
        <f t="shared" si="6"/>
        <v>2551.5247919976155</v>
      </c>
      <c r="K77" s="6">
        <f t="shared" si="7"/>
        <v>4407.754044075479</v>
      </c>
      <c r="L77" s="6">
        <f t="shared" si="8"/>
        <v>3554.3831880350463</v>
      </c>
    </row>
    <row r="78" spans="1:12" ht="12.75">
      <c r="A78" s="2">
        <f>+'Tr.Rec. MVG Cons'!A78</f>
        <v>40542</v>
      </c>
      <c r="B78" s="3">
        <f>+'Tr.Rec. MVG Cons'!D78</f>
        <v>163990.73165251076</v>
      </c>
      <c r="C78" s="3">
        <f>+'Tr.Rec. MVG Mod'!D78</f>
        <v>184254.4349892762</v>
      </c>
      <c r="D78" s="3">
        <f>+'Tr.Rec. MVG Mod'!E78</f>
        <v>151181.53098034117</v>
      </c>
      <c r="E78" s="3">
        <f>+'Tr.Rec. MVG Cons'!F78</f>
        <v>76.69091113912873</v>
      </c>
      <c r="F78" s="3">
        <f>+'Tr.Rec. MVG Mod'!F78</f>
        <v>2813.993338040571</v>
      </c>
      <c r="G78" s="3">
        <f>+'Tr.Rec. MVG Mod'!G78</f>
        <v>2337.5476791626716</v>
      </c>
      <c r="H78" s="23">
        <f>+'Tr.Rec. MVG Cons'!H78</f>
        <v>0.12809200672169596</v>
      </c>
      <c r="I78" s="23">
        <f>+'Tr.Rec. MVG Mod'!H78</f>
        <v>0.33072904008935033</v>
      </c>
      <c r="J78" s="6">
        <f t="shared" si="6"/>
        <v>2242.6888915963586</v>
      </c>
      <c r="K78" s="6">
        <f t="shared" si="7"/>
        <v>4031.030912508208</v>
      </c>
      <c r="L78" s="6">
        <f t="shared" si="8"/>
        <v>2922.4665059358535</v>
      </c>
    </row>
    <row r="79" spans="1:12" ht="12.75">
      <c r="A79" s="2">
        <f>+'Tr.Rec. MVG Cons'!A79</f>
        <v>40574</v>
      </c>
      <c r="B79" s="3">
        <f>+'Tr.Rec. MVG Cons'!D79</f>
        <v>162694.1360304866</v>
      </c>
      <c r="C79" s="3">
        <f>+'Tr.Rec. MVG Mod'!D79</f>
        <v>181376.1690905848</v>
      </c>
      <c r="D79" s="3">
        <f>+'Tr.Rec. MVG Mod'!E79</f>
        <v>148041.80880284795</v>
      </c>
      <c r="E79" s="3">
        <f>+'Tr.Rec. MVG Cons'!F79</f>
        <v>-1296.5956220241496</v>
      </c>
      <c r="F79" s="3">
        <f>+'Tr.Rec. MVG Mod'!F79</f>
        <v>-2878.265898691403</v>
      </c>
      <c r="G79" s="3">
        <f>+'Tr.Rec. MVG Mod'!G79</f>
        <v>-3139.7221774932113</v>
      </c>
      <c r="H79" s="23">
        <f>+'Tr.Rec. MVG Cons'!H79</f>
        <v>0.1465232722763865</v>
      </c>
      <c r="I79" s="23">
        <f>+'Tr.Rec. MVG Mod'!H79</f>
        <v>0.3333436028773684</v>
      </c>
      <c r="J79" s="6">
        <f t="shared" si="6"/>
        <v>2268.532462456345</v>
      </c>
      <c r="K79" s="6">
        <f t="shared" si="7"/>
        <v>4059.131962020784</v>
      </c>
      <c r="L79" s="6">
        <f t="shared" si="8"/>
        <v>2764.5906670838635</v>
      </c>
    </row>
    <row r="80" spans="1:12" ht="12.75">
      <c r="A80" s="2">
        <f>+'Tr.Rec. MVG Cons'!A80</f>
        <v>40602</v>
      </c>
      <c r="B80" s="3">
        <f>+'Tr.Rec. MVG Cons'!D80</f>
        <v>165379.66102616713</v>
      </c>
      <c r="C80" s="3">
        <f>+'Tr.Rec. MVG Mod'!D80</f>
        <v>184162.48663867658</v>
      </c>
      <c r="D80" s="3">
        <f>+'Tr.Rec. MVG Mod'!E80</f>
        <v>149725.834965084</v>
      </c>
      <c r="E80" s="3">
        <f>+'Tr.Rec. MVG Cons'!F80</f>
        <v>2685.52499568052</v>
      </c>
      <c r="F80" s="3">
        <f>+'Tr.Rec. MVG Mod'!F80</f>
        <v>2786.3175480917853</v>
      </c>
      <c r="G80" s="3">
        <f>+'Tr.Rec. MVG Mod'!G80</f>
        <v>1684.0261622360558</v>
      </c>
      <c r="H80" s="23">
        <f>+'Tr.Rec. MVG Cons'!H80</f>
        <v>0.1565382606108312</v>
      </c>
      <c r="I80" s="23">
        <f>+'Tr.Rec. MVG Mod'!H80</f>
        <v>0.3443665167359258</v>
      </c>
      <c r="J80" s="6">
        <f t="shared" si="6"/>
        <v>2203.4906222743057</v>
      </c>
      <c r="K80" s="6">
        <f t="shared" si="7"/>
        <v>3979.533815616397</v>
      </c>
      <c r="L80" s="6">
        <f t="shared" si="8"/>
        <v>2597.2318734678374</v>
      </c>
    </row>
    <row r="81" spans="1:12" ht="12.75">
      <c r="A81" s="2">
        <f>+'Tr.Rec. MVG Cons'!A81</f>
        <v>40633</v>
      </c>
      <c r="B81" s="3">
        <f>+'Tr.Rec. MVG Cons'!D81</f>
        <v>163237.70413736493</v>
      </c>
      <c r="C81" s="3">
        <f>+'Tr.Rec. MVG Mod'!D81</f>
        <v>181642.57794524997</v>
      </c>
      <c r="D81" s="3">
        <f>+'Tr.Rec. MVG Mod'!E81</f>
        <v>148383.87757023273</v>
      </c>
      <c r="E81" s="3">
        <f>+'Tr.Rec. MVG Cons'!F81</f>
        <v>-2141.956888802204</v>
      </c>
      <c r="F81" s="3">
        <f>+'Tr.Rec. MVG Mod'!F81</f>
        <v>-2519.908693426609</v>
      </c>
      <c r="G81" s="3">
        <f>+'Tr.Rec. MVG Mod'!G81</f>
        <v>-1341.9573948512843</v>
      </c>
      <c r="H81" s="23">
        <f>+'Tr.Rec. MVG Cons'!H81</f>
        <v>0.1485382656713221</v>
      </c>
      <c r="I81" s="23">
        <f>+'Tr.Rec. MVG Mod'!H81</f>
        <v>0.33258700375017236</v>
      </c>
      <c r="J81" s="6">
        <f t="shared" si="6"/>
        <v>2693.455873718282</v>
      </c>
      <c r="K81" s="6">
        <f t="shared" si="7"/>
        <v>4414.076785502927</v>
      </c>
      <c r="L81" s="6">
        <f t="shared" si="8"/>
        <v>2751.206265711645</v>
      </c>
    </row>
    <row r="82" spans="1:12" ht="12.75">
      <c r="A82" s="2">
        <f>+'Tr.Rec. MVG Cons'!A82</f>
        <v>40662</v>
      </c>
      <c r="B82" s="3">
        <f>+'Tr.Rec. MVG Cons'!D82</f>
        <v>164061.8460952444</v>
      </c>
      <c r="C82" s="3">
        <f>+'Tr.Rec. MVG Mod'!D82</f>
        <v>183483.01554261305</v>
      </c>
      <c r="D82" s="3">
        <f>+'Tr.Rec. MVG Mod'!E82</f>
        <v>149717.467537456</v>
      </c>
      <c r="E82" s="3">
        <f>+'Tr.Rec. MVG Cons'!F82</f>
        <v>824.1419578794739</v>
      </c>
      <c r="F82" s="3">
        <f>+'Tr.Rec. MVG Mod'!F82</f>
        <v>1840.4375973630813</v>
      </c>
      <c r="G82" s="3">
        <f>+'Tr.Rec. MVG Mod'!G82</f>
        <v>1333.5899672232626</v>
      </c>
      <c r="H82" s="23">
        <f>+'Tr.Rec. MVG Cons'!H82</f>
        <v>0.14344378557788406</v>
      </c>
      <c r="I82" s="23">
        <f>+'Tr.Rec. MVG Mod'!H82</f>
        <v>0.33765548005157076</v>
      </c>
      <c r="J82" s="6">
        <f t="shared" si="6"/>
        <v>2597.746666552726</v>
      </c>
      <c r="K82" s="6">
        <f t="shared" si="7"/>
        <v>4169.403018081477</v>
      </c>
      <c r="L82" s="6">
        <f t="shared" si="8"/>
        <v>2535.4116491885593</v>
      </c>
    </row>
    <row r="83" spans="1:12" ht="12.75">
      <c r="A83" s="2">
        <f>+'Tr.Rec. MVG Cons'!A83</f>
        <v>40694</v>
      </c>
      <c r="B83" s="3">
        <f>+'Tr.Rec. MVG Cons'!D83</f>
        <v>168748.72718323546</v>
      </c>
      <c r="C83" s="3">
        <f>+'Tr.Rec. MVG Mod'!D83</f>
        <v>188916.836081373</v>
      </c>
      <c r="D83" s="3">
        <f>+'Tr.Rec. MVG Mod'!E83</f>
        <v>153035.9811195656</v>
      </c>
      <c r="E83" s="3">
        <f>+'Tr.Rec. MVG Cons'!F83</f>
        <v>4686.88108799106</v>
      </c>
      <c r="F83" s="3">
        <f>+'Tr.Rec. MVG Mod'!F83</f>
        <v>5433.820538759959</v>
      </c>
      <c r="G83" s="3">
        <f>+'Tr.Rec. MVG Mod'!G83</f>
        <v>3318.513582109619</v>
      </c>
      <c r="H83" s="23">
        <f>+'Tr.Rec. MVG Cons'!H83</f>
        <v>0.15712746063669858</v>
      </c>
      <c r="I83" s="23">
        <f>+'Tr.Rec. MVG Mod'!H83</f>
        <v>0.3588085496180742</v>
      </c>
      <c r="J83" s="6">
        <f t="shared" si="6"/>
        <v>2398.963158632772</v>
      </c>
      <c r="K83" s="6">
        <f t="shared" si="7"/>
        <v>3658.4663831093053</v>
      </c>
      <c r="L83" s="6">
        <f t="shared" si="8"/>
        <v>2115.253498459283</v>
      </c>
    </row>
    <row r="84" spans="1:12" ht="12.75">
      <c r="A84" s="2">
        <f>+'Tr.Rec. MVG Cons'!A84</f>
        <v>40724</v>
      </c>
      <c r="B84" s="3">
        <f>+'Tr.Rec. MVG Cons'!D84</f>
        <v>167161.8221633054</v>
      </c>
      <c r="C84" s="3">
        <f>+'Tr.Rec. MVG Mod'!D84</f>
        <v>186310.73982946138</v>
      </c>
      <c r="D84" s="3">
        <f>+'Tr.Rec. MVG Mod'!E84</f>
        <v>150704.59950245844</v>
      </c>
      <c r="E84" s="3">
        <f>+'Tr.Rec. MVG Cons'!F84</f>
        <v>-1586.905019930069</v>
      </c>
      <c r="F84" s="3">
        <f>+'Tr.Rec. MVG Mod'!F84</f>
        <v>-2606.096251911629</v>
      </c>
      <c r="G84" s="3">
        <f>+'Tr.Rec. MVG Mod'!G84</f>
        <v>-2331.3816171071667</v>
      </c>
      <c r="H84" s="23">
        <f>+'Tr.Rec. MVG Cons'!H84</f>
        <v>0.16457222660846949</v>
      </c>
      <c r="I84" s="23">
        <f>+'Tr.Rec. MVG Mod'!H84</f>
        <v>0.35606140327002933</v>
      </c>
      <c r="J84" s="6">
        <f t="shared" si="6"/>
        <v>2328.919911146897</v>
      </c>
      <c r="K84" s="6">
        <f t="shared" si="7"/>
        <v>3320.3347520942784</v>
      </c>
      <c r="L84" s="6">
        <f t="shared" si="8"/>
        <v>1906.8299255536406</v>
      </c>
    </row>
    <row r="85" spans="1:12" ht="12.75">
      <c r="A85" s="2">
        <f>+'Tr.Rec. MVG Cons'!A85</f>
        <v>40753</v>
      </c>
      <c r="B85" s="3">
        <f>+'Tr.Rec. MVG Cons'!D85</f>
        <v>168783.57260583848</v>
      </c>
      <c r="C85" s="3">
        <f>+'Tr.Rec. MVG Mod'!D85</f>
        <v>187938.2376462149</v>
      </c>
      <c r="D85" s="3">
        <f>+'Tr.Rec. MVG Mod'!E85</f>
        <v>150934.08295062723</v>
      </c>
      <c r="E85" s="3">
        <f>+'Tr.Rec. MVG Cons'!F85</f>
        <v>1621.7504425330844</v>
      </c>
      <c r="F85" s="3">
        <f>+'Tr.Rec. MVG Mod'!F85</f>
        <v>1627.4978167535155</v>
      </c>
      <c r="G85" s="3">
        <f>+'Tr.Rec. MVG Mod'!G85</f>
        <v>229.4834481687867</v>
      </c>
      <c r="H85" s="23">
        <f>+'Tr.Rec. MVG Cons'!H85</f>
        <v>0.17849489655211248</v>
      </c>
      <c r="I85" s="23">
        <f>+'Tr.Rec. MVG Mod'!H85</f>
        <v>0.37004154695587665</v>
      </c>
      <c r="J85" s="6">
        <f t="shared" si="6"/>
        <v>2224.5830949407314</v>
      </c>
      <c r="K85" s="6">
        <f t="shared" si="7"/>
        <v>2915.148911584557</v>
      </c>
      <c r="L85" s="6">
        <f t="shared" si="8"/>
        <v>1604.3354795674934</v>
      </c>
    </row>
    <row r="86" spans="1:12" ht="12.75">
      <c r="A86" s="2">
        <f>+'Tr.Rec. MVG Cons'!A86</f>
        <v>40786</v>
      </c>
      <c r="B86" s="3">
        <f>+'Tr.Rec. MVG Cons'!D86</f>
        <v>163079.82050369904</v>
      </c>
      <c r="C86" s="3">
        <f>+'Tr.Rec. MVG Mod'!D86</f>
        <v>181844.38846581941</v>
      </c>
      <c r="D86" s="3">
        <f>+'Tr.Rec. MVG Mod'!E86</f>
        <v>148567.1977454476</v>
      </c>
      <c r="E86" s="3">
        <f>+'Tr.Rec. MVG Cons'!F86</f>
        <v>-5703.752102139435</v>
      </c>
      <c r="F86" s="3">
        <f>+'Tr.Rec. MVG Mod'!F86</f>
        <v>-6093.849180395482</v>
      </c>
      <c r="G86" s="3">
        <f>+'Tr.Rec. MVG Mod'!G86</f>
        <v>-2366.8852051796275</v>
      </c>
      <c r="H86" s="23">
        <f>+'Tr.Rec. MVG Cons'!H86</f>
        <v>0.14512622758251448</v>
      </c>
      <c r="I86" s="23">
        <f>+'Tr.Rec. MVG Mod'!H86</f>
        <v>0.3327719072037181</v>
      </c>
      <c r="J86" s="6">
        <f t="shared" si="6"/>
        <v>2089.506546691403</v>
      </c>
      <c r="K86" s="6">
        <f t="shared" si="7"/>
        <v>2478.8069806754097</v>
      </c>
      <c r="L86" s="6">
        <f t="shared" si="8"/>
        <v>1387.4673669948618</v>
      </c>
    </row>
    <row r="87" spans="1:12" ht="12.75">
      <c r="A87" s="2">
        <f>+'Tr.Rec. MVG Cons'!A87</f>
        <v>40816</v>
      </c>
      <c r="B87" s="3">
        <f>+'Tr.Rec. MVG Cons'!D87</f>
        <v>163054.754438451</v>
      </c>
      <c r="C87" s="3">
        <f>+'Tr.Rec. MVG Mod'!D87</f>
        <v>181816.438206295</v>
      </c>
      <c r="D87" s="3">
        <f>+'Tr.Rec. MVG Mod'!E87</f>
        <v>149059.34247754407</v>
      </c>
      <c r="E87" s="3">
        <f>+'Tr.Rec. MVG Cons'!F87</f>
        <v>-25.066065248043742</v>
      </c>
      <c r="F87" s="3">
        <f>+'Tr.Rec. MVG Mod'!F87</f>
        <v>-27.950259524426656</v>
      </c>
      <c r="G87" s="3">
        <f>+'Tr.Rec. MVG Mod'!G87</f>
        <v>492.1447320964653</v>
      </c>
      <c r="H87" s="23">
        <f>+'Tr.Rec. MVG Cons'!H87</f>
        <v>0.13995411960906923</v>
      </c>
      <c r="I87" s="23">
        <f>+'Tr.Rec. MVG Mod'!H87</f>
        <v>0.3275709572875092</v>
      </c>
      <c r="J87" s="6">
        <f t="shared" si="6"/>
        <v>2237.973111400455</v>
      </c>
      <c r="K87" s="6">
        <f t="shared" si="7"/>
        <v>2589.1323285244257</v>
      </c>
      <c r="L87" s="6">
        <f t="shared" si="8"/>
        <v>1391.7085775150701</v>
      </c>
    </row>
    <row r="88" spans="1:12" ht="12.75">
      <c r="A88" s="2">
        <f>+'Tr.Rec. MVG Cons'!A88</f>
        <v>40847</v>
      </c>
      <c r="B88" s="3">
        <f>+'Tr.Rec. MVG Cons'!D88</f>
        <v>164339.94313576055</v>
      </c>
      <c r="C88" s="3">
        <f>+'Tr.Rec. MVG Mod'!D88</f>
        <v>183985.85410375733</v>
      </c>
      <c r="D88" s="3">
        <f>+'Tr.Rec. MVG Mod'!E88</f>
        <v>150602.84412937457</v>
      </c>
      <c r="E88" s="3">
        <f>+'Tr.Rec. MVG Cons'!F88</f>
        <v>1285.1886973095534</v>
      </c>
      <c r="F88" s="3">
        <f>+'Tr.Rec. MVG Mod'!F88</f>
        <v>2169.4158974623424</v>
      </c>
      <c r="G88" s="3">
        <f>+'Tr.Rec. MVG Mod'!G88</f>
        <v>1543.5016518305056</v>
      </c>
      <c r="H88" s="23">
        <f>+'Tr.Rec. MVG Cons'!H88</f>
        <v>0.13737099006385978</v>
      </c>
      <c r="I88" s="23">
        <f>+'Tr.Rec. MVG Mod'!H88</f>
        <v>0.3338300997438277</v>
      </c>
      <c r="J88" s="6">
        <f t="shared" si="6"/>
        <v>3114.424345321231</v>
      </c>
      <c r="K88" s="6">
        <f t="shared" si="7"/>
        <v>3657.764480230775</v>
      </c>
      <c r="L88" s="6">
        <f t="shared" si="8"/>
        <v>2504.571860347867</v>
      </c>
    </row>
    <row r="89" spans="1:12" ht="12.75">
      <c r="A89" s="2">
        <f>+'Tr.Rec. MVG Cons'!A89</f>
        <v>40877</v>
      </c>
      <c r="B89" s="3">
        <f>+'Tr.Rec. MVG Cons'!D89</f>
        <v>168039.6579782103</v>
      </c>
      <c r="C89" s="3">
        <f>+'Tr.Rec. MVG Mod'!D89</f>
        <v>187991.5904418273</v>
      </c>
      <c r="D89" s="3">
        <f>+'Tr.Rec. MVG Mod'!E89</f>
        <v>151212.89320286037</v>
      </c>
      <c r="E89" s="3">
        <f>+'Tr.Rec. MVG Cons'!F89</f>
        <v>3699.7148424497573</v>
      </c>
      <c r="F89" s="3">
        <f>+'Tr.Rec. MVG Mod'!F89</f>
        <v>4005.7363380699826</v>
      </c>
      <c r="G89" s="3">
        <f>+'Tr.Rec. MVG Mod'!G89</f>
        <v>610.0490734858031</v>
      </c>
      <c r="H89" s="23">
        <f>+'Tr.Rec. MVG Cons'!H89</f>
        <v>0.16826764775349923</v>
      </c>
      <c r="I89" s="23">
        <f>+'Tr.Rec. MVG Mod'!H89</f>
        <v>0.3677869723896694</v>
      </c>
      <c r="J89" s="6">
        <f t="shared" si="6"/>
        <v>3929.4261170239224</v>
      </c>
      <c r="K89" s="6">
        <f t="shared" si="7"/>
        <v>4590.23374098919</v>
      </c>
      <c r="L89" s="6">
        <f t="shared" si="8"/>
        <v>3266.9485035883285</v>
      </c>
    </row>
    <row r="90" spans="1:12" ht="12.75">
      <c r="A90" s="2">
        <f>+'Tr.Rec. MVG Cons'!A90</f>
        <v>40907</v>
      </c>
      <c r="B90" s="3">
        <f>+'Tr.Rec. MVG Cons'!D90</f>
        <v>173274.9971231888</v>
      </c>
      <c r="C90" s="3">
        <f>+'Tr.Rec. MVG Mod'!D90</f>
        <v>193848.539594238</v>
      </c>
      <c r="D90" s="3">
        <f>+'Tr.Rec. MVG Mod'!E90</f>
        <v>157625.094928722</v>
      </c>
      <c r="E90" s="3">
        <f>+'Tr.Rec. MVG Cons'!F90</f>
        <v>5235.339144978498</v>
      </c>
      <c r="F90" s="3">
        <f>+'Tr.Rec. MVG Mod'!F90</f>
        <v>5856.9491524107</v>
      </c>
      <c r="G90" s="3">
        <f>+'Tr.Rec. MVG Mod'!G90</f>
        <v>6412.20172586164</v>
      </c>
      <c r="H90" s="23">
        <f>+'Tr.Rec. MVG Cons'!H90</f>
        <v>0.15649902194466803</v>
      </c>
      <c r="I90" s="23">
        <f>+'Tr.Rec. MVG Mod'!H90</f>
        <v>0.36223444665516014</v>
      </c>
      <c r="J90" s="6">
        <f t="shared" si="6"/>
        <v>4906.854789052396</v>
      </c>
      <c r="K90" s="6">
        <f t="shared" si="7"/>
        <v>5739.380371939805</v>
      </c>
      <c r="L90" s="6">
        <f t="shared" si="8"/>
        <v>4260.475217603442</v>
      </c>
    </row>
    <row r="91" spans="1:12" ht="12.75">
      <c r="A91" s="2">
        <f>+'Tr.Rec. MVG Cons'!A91</f>
        <v>40939</v>
      </c>
      <c r="B91" s="3">
        <f>+'Tr.Rec. MVG Cons'!D91</f>
        <v>175671.73806168282</v>
      </c>
      <c r="C91" s="3">
        <f>+'Tr.Rec. MVG Mod'!D91</f>
        <v>196529.85391209356</v>
      </c>
      <c r="D91" s="3">
        <f>+'Tr.Rec. MVG Mod'!E91</f>
        <v>158969.2626083716</v>
      </c>
      <c r="E91" s="3">
        <f>+'Tr.Rec. MVG Cons'!F91</f>
        <v>2396.740938494011</v>
      </c>
      <c r="F91" s="3">
        <f>+'Tr.Rec. MVG Mod'!F91</f>
        <v>2681.3143178555474</v>
      </c>
      <c r="G91" s="3">
        <f>+'Tr.Rec. MVG Mod'!G91</f>
        <v>1344.167679649574</v>
      </c>
      <c r="H91" s="23">
        <f>+'Tr.Rec. MVG Cons'!H91</f>
        <v>0.16702475453311227</v>
      </c>
      <c r="I91" s="23">
        <f>+'Tr.Rec. MVG Mod'!H91</f>
        <v>0.3756059130372198</v>
      </c>
      <c r="J91" s="6">
        <f t="shared" si="6"/>
        <v>5301.372288132571</v>
      </c>
      <c r="K91" s="6">
        <f t="shared" si="7"/>
        <v>6686.621432579143</v>
      </c>
      <c r="L91" s="6">
        <f t="shared" si="8"/>
        <v>4966.314901167302</v>
      </c>
    </row>
    <row r="92" spans="1:12" ht="12.75">
      <c r="A92" s="2">
        <f>+'Tr.Rec. MVG Cons'!A92</f>
        <v>40968</v>
      </c>
      <c r="B92" s="3">
        <f>+'Tr.Rec. MVG Cons'!D92</f>
        <v>178014.92054345072</v>
      </c>
      <c r="C92" s="3">
        <f>+'Tr.Rec. MVG Mod'!D92</f>
        <v>199487.7111763545</v>
      </c>
      <c r="D92" s="3">
        <f>+'Tr.Rec. MVG Mod'!E92</f>
        <v>161801.86069948517</v>
      </c>
      <c r="E92" s="3">
        <f>+'Tr.Rec. MVG Cons'!F92</f>
        <v>2343.1824817679008</v>
      </c>
      <c r="F92" s="3">
        <f>+'Tr.Rec. MVG Mod'!F92</f>
        <v>2957.857264260936</v>
      </c>
      <c r="G92" s="3">
        <f>+'Tr.Rec. MVG Mod'!G92</f>
        <v>2832.598091113585</v>
      </c>
      <c r="H92" s="23">
        <f>+'Tr.Rec. MVG Cons'!H92</f>
        <v>0.1621305984396555</v>
      </c>
      <c r="I92" s="23">
        <f>+'Tr.Rec. MVG Mod'!H92</f>
        <v>0.3768585047686932</v>
      </c>
      <c r="J92" s="6">
        <f t="shared" si="6"/>
        <v>5591.025117150966</v>
      </c>
      <c r="K92" s="6">
        <f t="shared" si="7"/>
        <v>7487.868783677808</v>
      </c>
      <c r="L92" s="6">
        <f t="shared" si="8"/>
        <v>5582.852858174585</v>
      </c>
    </row>
    <row r="93" spans="1:12" ht="12.75">
      <c r="A93" s="2">
        <f>+'Tr.Rec. MVG Cons'!A93</f>
        <v>40998</v>
      </c>
      <c r="B93" s="3">
        <f>+'Tr.Rec. MVG Cons'!D93</f>
        <v>177573.0632754602</v>
      </c>
      <c r="C93" s="3">
        <f>+'Tr.Rec. MVG Mod'!D93</f>
        <v>202500.0824626325</v>
      </c>
      <c r="D93" s="3">
        <f>+'Tr.Rec. MVG Mod'!E93</f>
        <v>163221.9982583924</v>
      </c>
      <c r="E93" s="3">
        <f>+'Tr.Rec. MVG Cons'!F93</f>
        <v>-441.8572679905046</v>
      </c>
      <c r="F93" s="3">
        <f>+'Tr.Rec. MVG Mod'!F93</f>
        <v>3012.3712862780085</v>
      </c>
      <c r="G93" s="3">
        <f>+'Tr.Rec. MVG Mod'!G93</f>
        <v>1420.1375589072413</v>
      </c>
      <c r="H93" s="23">
        <f>+'Tr.Rec. MVG Cons'!H93</f>
        <v>0.143510650170678</v>
      </c>
      <c r="I93" s="23">
        <f>+'Tr.Rec. MVG Mod'!H93</f>
        <v>0.3927808420424008</v>
      </c>
      <c r="J93" s="6">
        <f t="shared" si="6"/>
        <v>7378.806841885183</v>
      </c>
      <c r="K93" s="6">
        <f t="shared" si="7"/>
        <v>9924.32244141055</v>
      </c>
      <c r="L93" s="6">
        <f t="shared" si="8"/>
        <v>6286.524116454378</v>
      </c>
    </row>
    <row r="94" spans="1:12" ht="12.75">
      <c r="A94" s="2">
        <f>+'Tr.Rec. MVG Cons'!A94</f>
        <v>41029</v>
      </c>
      <c r="B94" s="3">
        <f>+'Tr.Rec. MVG Cons'!D94</f>
        <v>178406.9614196151</v>
      </c>
      <c r="C94" s="3">
        <f>+'Tr.Rec. MVG Mod'!D94</f>
        <v>203982.48623640297</v>
      </c>
      <c r="D94" s="3">
        <f>+'Tr.Rec. MVG Mod'!E94</f>
        <v>164397.80085349648</v>
      </c>
      <c r="E94" s="3">
        <f>+'Tr.Rec. MVG Cons'!F94</f>
        <v>833.8981441548967</v>
      </c>
      <c r="F94" s="3">
        <f>+'Tr.Rec. MVG Mod'!F94</f>
        <v>1482.4037737704639</v>
      </c>
      <c r="G94" s="3">
        <f>+'Tr.Rec. MVG Mod'!G94</f>
        <v>1175.8025951040618</v>
      </c>
      <c r="H94" s="23">
        <f>+'Tr.Rec. MVG Cons'!H94</f>
        <v>0.1400916056611865</v>
      </c>
      <c r="I94" s="23">
        <f>+'Tr.Rec. MVG Mod'!H94</f>
        <v>0.39584685382906515</v>
      </c>
      <c r="J94" s="6">
        <f t="shared" si="6"/>
        <v>9025.512716214855</v>
      </c>
      <c r="K94" s="6">
        <f t="shared" si="7"/>
        <v>11983.434972646477</v>
      </c>
      <c r="L94" s="6">
        <f t="shared" si="8"/>
        <v>6917.664192220983</v>
      </c>
    </row>
    <row r="95" spans="1:12" ht="12.75">
      <c r="A95" s="2">
        <f>+'Tr.Rec. MVG Cons'!A95</f>
        <v>41060</v>
      </c>
      <c r="B95" s="3">
        <f>+'Tr.Rec. MVG Cons'!D95</f>
        <v>188201.22129789268</v>
      </c>
      <c r="C95" s="3">
        <f>+'Tr.Rec. MVG Mod'!D95</f>
        <v>215180.80195748925</v>
      </c>
      <c r="D95" s="3">
        <f>+'Tr.Rec. MVG Mod'!E95</f>
        <v>165866.7585247717</v>
      </c>
      <c r="E95" s="3">
        <f>+'Tr.Rec. MVG Cons'!F95</f>
        <v>9794.259878277575</v>
      </c>
      <c r="F95" s="3">
        <f>+'Tr.Rec. MVG Mod'!F95</f>
        <v>11198.315721086285</v>
      </c>
      <c r="G95" s="3">
        <f>+'Tr.Rec. MVG Mod'!G95</f>
        <v>1468.9576712752169</v>
      </c>
      <c r="H95" s="23">
        <f>+'Tr.Rec. MVG Cons'!H95</f>
        <v>0.2233446277312099</v>
      </c>
      <c r="I95" s="23">
        <f>+'Tr.Rec. MVG Mod'!H95</f>
        <v>0.49314043432717547</v>
      </c>
      <c r="J95" s="6">
        <f t="shared" si="6"/>
        <v>10930.704925152302</v>
      </c>
      <c r="K95" s="6">
        <f t="shared" si="7"/>
        <v>14329.556488305676</v>
      </c>
      <c r="L95" s="6">
        <f t="shared" si="8"/>
        <v>7939.0067014987535</v>
      </c>
    </row>
    <row r="96" spans="1:12" ht="12.75">
      <c r="A96" s="2">
        <f>+'Tr.Rec. MVG Cons'!A96</f>
        <v>41089</v>
      </c>
      <c r="B96" s="3">
        <f>+'Tr.Rec. MVG Cons'!D96</f>
        <v>192156.98083440567</v>
      </c>
      <c r="C96" s="3">
        <f>+'Tr.Rec. MVG Mod'!D96</f>
        <v>219619.53692532258</v>
      </c>
      <c r="D96" s="3">
        <f>+'Tr.Rec. MVG Mod'!E96</f>
        <v>168547.61617048833</v>
      </c>
      <c r="E96" s="3">
        <f>+'Tr.Rec. MVG Cons'!F96</f>
        <v>3955.759536512982</v>
      </c>
      <c r="F96" s="3">
        <f>+'Tr.Rec. MVG Mod'!F96</f>
        <v>4438.734967833327</v>
      </c>
      <c r="G96" s="3">
        <f>+'Tr.Rec. MVG Mod'!G96</f>
        <v>2680.8576457166346</v>
      </c>
      <c r="H96" s="23">
        <f>+'Tr.Rec. MVG Cons'!H96</f>
        <v>0.23609364663917343</v>
      </c>
      <c r="I96" s="23">
        <f>+'Tr.Rec. MVG Mod'!H96</f>
        <v>0.5107192075483424</v>
      </c>
      <c r="J96" s="6">
        <f t="shared" si="6"/>
        <v>11761.944760822187</v>
      </c>
      <c r="K96" s="6">
        <f t="shared" si="7"/>
        <v>15318.608719519636</v>
      </c>
      <c r="L96" s="6">
        <f t="shared" si="8"/>
        <v>8079.078337947505</v>
      </c>
    </row>
    <row r="97" spans="1:12" ht="12.75">
      <c r="A97" s="2">
        <f>+'Tr.Rec. MVG Cons'!A97</f>
        <v>41121</v>
      </c>
      <c r="B97" s="3">
        <f>+'Tr.Rec. MVG Cons'!D97</f>
        <v>197793.88933429404</v>
      </c>
      <c r="C97" s="3">
        <f>+'Tr.Rec. MVG Mod'!D97</f>
        <v>226812.06765077257</v>
      </c>
      <c r="D97" s="3">
        <f>+'Tr.Rec. MVG Mod'!E97</f>
        <v>174013.2279982723</v>
      </c>
      <c r="E97" s="3">
        <f>+'Tr.Rec. MVG Cons'!F97</f>
        <v>5636.908499888377</v>
      </c>
      <c r="F97" s="3">
        <f>+'Tr.Rec. MVG Mod'!F97</f>
        <v>7192.530725449993</v>
      </c>
      <c r="G97" s="3">
        <f>+'Tr.Rec. MVG Mod'!G97</f>
        <v>5465.611827783985</v>
      </c>
      <c r="H97" s="23">
        <f>+'Tr.Rec. MVG Cons'!H97</f>
        <v>0.23780661336021747</v>
      </c>
      <c r="I97" s="23">
        <f>+'Tr.Rec. MVG Mod'!H97</f>
        <v>0.5279883965250025</v>
      </c>
      <c r="J97" s="6">
        <f t="shared" si="6"/>
        <v>11958.663973680428</v>
      </c>
      <c r="K97" s="6">
        <f t="shared" si="7"/>
        <v>15479.345549758118</v>
      </c>
      <c r="L97" s="6">
        <f t="shared" si="8"/>
        <v>7868.733397026828</v>
      </c>
    </row>
    <row r="98" spans="1:12" ht="12.75">
      <c r="A98" s="2">
        <f>+'Tr.Rec. MVG Cons'!A98</f>
        <v>41152</v>
      </c>
      <c r="B98" s="3">
        <f>+'Tr.Rec. MVG Cons'!D98</f>
        <v>199443.28987204825</v>
      </c>
      <c r="C98" s="3">
        <f>+'Tr.Rec. MVG Mod'!D98</f>
        <v>228517.56643642706</v>
      </c>
      <c r="D98" s="3">
        <f>+'Tr.Rec. MVG Mod'!E98</f>
        <v>173574.37357467576</v>
      </c>
      <c r="E98" s="3">
        <f>+'Tr.Rec. MVG Cons'!F98</f>
        <v>1649.4005377542053</v>
      </c>
      <c r="F98" s="3">
        <f>+'Tr.Rec. MVG Mod'!F98</f>
        <v>1705.4987856544903</v>
      </c>
      <c r="G98" s="3">
        <f>+'Tr.Rec. MVG Mod'!G98</f>
        <v>-438.8544235965528</v>
      </c>
      <c r="H98" s="23">
        <f>+'Tr.Rec. MVG Cons'!H98</f>
        <v>0.2586891629737249</v>
      </c>
      <c r="I98" s="23">
        <f>+'Tr.Rec. MVG Mod'!H98</f>
        <v>0.5494319286175129</v>
      </c>
      <c r="J98" s="6">
        <f t="shared" si="6"/>
        <v>11444.7707122145</v>
      </c>
      <c r="K98" s="6">
        <f t="shared" si="7"/>
        <v>14811.534977552601</v>
      </c>
      <c r="L98" s="6">
        <f t="shared" si="8"/>
        <v>7272.8262574288465</v>
      </c>
    </row>
    <row r="99" spans="1:12" ht="12.75">
      <c r="A99" s="2">
        <f>+'Tr.Rec. MVG Cons'!A99</f>
        <v>41180</v>
      </c>
      <c r="B99" s="3">
        <f>+'Tr.Rec. MVG Cons'!D99</f>
        <v>200907.511820018</v>
      </c>
      <c r="C99" s="3">
        <f>+'Tr.Rec. MVG Mod'!D99</f>
        <v>230152.6507531961</v>
      </c>
      <c r="D99" s="3">
        <f>+'Tr.Rec. MVG Mod'!E99</f>
        <v>174648.8803658997</v>
      </c>
      <c r="E99" s="3">
        <f>+'Tr.Rec. MVG Cons'!F99</f>
        <v>1464.2219479697524</v>
      </c>
      <c r="F99" s="3">
        <f>+'Tr.Rec. MVG Mod'!F99</f>
        <v>1635.0843167690327</v>
      </c>
      <c r="G99" s="3">
        <f>+'Tr.Rec. MVG Mod'!G99</f>
        <v>1074.5067912239465</v>
      </c>
      <c r="H99" s="23">
        <f>+'Tr.Rec. MVG Cons'!H99</f>
        <v>0.26258631454118286</v>
      </c>
      <c r="I99" s="23">
        <f>+'Tr.Rec. MVG Mod'!H99</f>
        <v>0.5550377038729637</v>
      </c>
      <c r="J99" s="6">
        <f t="shared" si="6"/>
        <v>10830.469770688813</v>
      </c>
      <c r="K99" s="6">
        <f t="shared" si="7"/>
        <v>13861.37374383315</v>
      </c>
      <c r="L99" s="6">
        <f t="shared" si="8"/>
        <v>6282.354598536264</v>
      </c>
    </row>
    <row r="100" spans="1:12" ht="12.75">
      <c r="A100" s="2">
        <f>+'Tr.Rec. MVG Cons'!A100</f>
        <v>41213</v>
      </c>
      <c r="B100" s="3">
        <f>+'Tr.Rec. MVG Cons'!D100</f>
        <v>200276.00193203075</v>
      </c>
      <c r="C100" s="3">
        <f>+'Tr.Rec. MVG Mod'!D100</f>
        <v>229176.66062432458</v>
      </c>
      <c r="D100" s="3">
        <f>+'Tr.Rec. MVG Mod'!E100</f>
        <v>174184.56359365126</v>
      </c>
      <c r="E100" s="3">
        <f>+'Tr.Rec. MVG Cons'!F100</f>
        <v>-631.509887987253</v>
      </c>
      <c r="F100" s="3">
        <f>+'Tr.Rec. MVG Mod'!F100</f>
        <v>-975.9901288715191</v>
      </c>
      <c r="G100" s="3">
        <f>+'Tr.Rec. MVG Mod'!G100</f>
        <v>-464.31677224845043</v>
      </c>
      <c r="H100" s="23">
        <f>+'Tr.Rec. MVG Cons'!H100</f>
        <v>0.2609143833837948</v>
      </c>
      <c r="I100" s="23">
        <f>+'Tr.Rec. MVG Mod'!H100</f>
        <v>0.5499209703067331</v>
      </c>
      <c r="J100" s="6">
        <f t="shared" si="6"/>
        <v>10086.571691609373</v>
      </c>
      <c r="K100" s="6">
        <f t="shared" si="7"/>
        <v>12838.078459914099</v>
      </c>
      <c r="L100" s="6">
        <f t="shared" si="8"/>
        <v>5715.812217644138</v>
      </c>
    </row>
    <row r="101" spans="1:12" ht="12.75">
      <c r="A101" s="2">
        <f>+'Tr.Rec. MVG Cons'!A101</f>
        <v>41243</v>
      </c>
      <c r="B101" s="3">
        <f>+'Tr.Rec. MVG Cons'!D101</f>
        <v>201458.40015182347</v>
      </c>
      <c r="C101" s="3">
        <f>+'Tr.Rec. MVG Mod'!D101</f>
        <v>230036.3954643444</v>
      </c>
      <c r="D101" s="3">
        <f>+'Tr.Rec. MVG Mod'!E101</f>
        <v>175533.2862829015</v>
      </c>
      <c r="E101" s="3">
        <f>+'Tr.Rec. MVG Cons'!F101</f>
        <v>1182.3982197927253</v>
      </c>
      <c r="F101" s="3">
        <f>+'Tr.Rec. MVG Mod'!F101</f>
        <v>859.7348400198098</v>
      </c>
      <c r="G101" s="3">
        <f>+'Tr.Rec. MVG Mod'!G101</f>
        <v>1348.7226892502513</v>
      </c>
      <c r="H101" s="23">
        <f>+'Tr.Rec. MVG Cons'!H101</f>
        <v>0.25925113868921956</v>
      </c>
      <c r="I101" s="23">
        <f>+'Tr.Rec. MVG Mod'!H101</f>
        <v>0.5450310918144288</v>
      </c>
      <c r="J101" s="6">
        <f t="shared" si="6"/>
        <v>9187.100081444609</v>
      </c>
      <c r="K101" s="6">
        <f t="shared" si="7"/>
        <v>11539.879758234336</v>
      </c>
      <c r="L101" s="6">
        <f t="shared" si="8"/>
        <v>5019.169261100121</v>
      </c>
    </row>
    <row r="102" spans="1:12" ht="12.75">
      <c r="A102" s="2">
        <f>+'Tr.Rec. MVG Cons'!A102</f>
        <v>41271</v>
      </c>
      <c r="B102" s="3">
        <f>+'Tr.Rec. MVG Cons'!D102</f>
        <v>198693.99078310523</v>
      </c>
      <c r="C102" s="3">
        <f>+'Tr.Rec. MVG Mod'!D102</f>
        <v>229093.79504585091</v>
      </c>
      <c r="D102" s="3">
        <f>+'Tr.Rec. MVG Mod'!E102</f>
        <v>174252.08386581542</v>
      </c>
      <c r="E102" s="3">
        <f>+'Tr.Rec. MVG Cons'!F102</f>
        <v>-2764.4093687182467</v>
      </c>
      <c r="F102" s="3">
        <f>+'Tr.Rec. MVG Mod'!F102</f>
        <v>-942.6004184934718</v>
      </c>
      <c r="G102" s="3">
        <f>+'Tr.Rec. MVG Mod'!G102</f>
        <v>-1281.2024170860823</v>
      </c>
      <c r="H102" s="23">
        <f>+'Tr.Rec. MVG Cons'!H102</f>
        <v>0.24441906917289802</v>
      </c>
      <c r="I102" s="23">
        <f>+'Tr.Rec. MVG Mod'!H102</f>
        <v>0.5484171118003549</v>
      </c>
      <c r="J102" s="6">
        <f t="shared" si="6"/>
        <v>8840.836569747651</v>
      </c>
      <c r="K102" s="6">
        <f t="shared" si="7"/>
        <v>11117.46115967685</v>
      </c>
      <c r="L102" s="6">
        <f t="shared" si="8"/>
        <v>4879.69702757527</v>
      </c>
    </row>
    <row r="103" spans="1:12" ht="12.75">
      <c r="A103" s="2">
        <f>+'Tr.Rec. MVG Cons'!A103</f>
        <v>41305</v>
      </c>
      <c r="B103" s="3">
        <f>+'Tr.Rec. MVG Cons'!D103</f>
        <v>198597.52930598945</v>
      </c>
      <c r="C103" s="3">
        <f>+'Tr.Rec. MVG Mod'!D103</f>
        <v>230162.98929750157</v>
      </c>
      <c r="D103" s="3">
        <f>+'Tr.Rec. MVG Mod'!E103</f>
        <v>174888.7972675238</v>
      </c>
      <c r="E103" s="3">
        <f>+'Tr.Rec. MVG Cons'!F103</f>
        <v>-96.46147711577942</v>
      </c>
      <c r="F103" s="3">
        <f>+'Tr.Rec. MVG Mod'!F103</f>
        <v>1069.1942516506533</v>
      </c>
      <c r="G103" s="3">
        <f>+'Tr.Rec. MVG Mod'!G103</f>
        <v>636.7134017083736</v>
      </c>
      <c r="H103" s="23">
        <f>+'Tr.Rec. MVG Cons'!H103</f>
        <v>0.2370873203846564</v>
      </c>
      <c r="I103" s="23">
        <f>+'Tr.Rec. MVG Mod'!H103</f>
        <v>0.5527419202997779</v>
      </c>
      <c r="J103" s="6">
        <f t="shared" si="6"/>
        <v>8382.076057184957</v>
      </c>
      <c r="K103" s="6">
        <f t="shared" si="7"/>
        <v>11269.860144258726</v>
      </c>
      <c r="L103" s="6">
        <f t="shared" si="8"/>
        <v>5384.337664099314</v>
      </c>
    </row>
    <row r="104" spans="1:12" ht="12.75">
      <c r="A104" s="2">
        <f>+'Tr.Rec. MVG Cons'!A104</f>
        <v>41333</v>
      </c>
      <c r="B104" s="3">
        <f>+'Tr.Rec. MVG Cons'!D104</f>
        <v>207084.6428076028</v>
      </c>
      <c r="C104" s="3">
        <f>+'Tr.Rec. MVG Mod'!D104</f>
        <v>242164.66369087796</v>
      </c>
      <c r="D104" s="3">
        <f>+'Tr.Rec. MVG Mod'!E104</f>
        <v>179567.99829195777</v>
      </c>
      <c r="E104" s="3">
        <f>+'Tr.Rec. MVG Cons'!F104</f>
        <v>8487.113501613348</v>
      </c>
      <c r="F104" s="3">
        <f>+'Tr.Rec. MVG Mod'!F104</f>
        <v>12001.674393376394</v>
      </c>
      <c r="G104" s="3">
        <f>+'Tr.Rec. MVG Mod'!G104</f>
        <v>4679.201024433976</v>
      </c>
      <c r="H104" s="23">
        <f>+'Tr.Rec. MVG Cons'!H104</f>
        <v>0.27516644515645017</v>
      </c>
      <c r="I104" s="23">
        <f>+'Tr.Rec. MVG Mod'!H104</f>
        <v>0.6259666539892017</v>
      </c>
      <c r="J104" s="6">
        <f t="shared" si="6"/>
        <v>7517.101331385714</v>
      </c>
      <c r="K104" s="6">
        <f t="shared" si="7"/>
        <v>10974.0890951882</v>
      </c>
      <c r="L104" s="6">
        <f t="shared" si="8"/>
        <v>5738.786188565996</v>
      </c>
    </row>
    <row r="105" spans="1:12" ht="12.75">
      <c r="A105" s="2">
        <f>+'Tr.Rec. MVG Cons'!A105</f>
        <v>41361</v>
      </c>
      <c r="B105" s="3">
        <f>+'Tr.Rec. MVG Cons'!D105</f>
        <v>212764.17451398226</v>
      </c>
      <c r="C105" s="3">
        <f>+'Tr.Rec. MVG Mod'!D105</f>
        <v>250235.4971359228</v>
      </c>
      <c r="D105" s="3">
        <f>+'Tr.Rec. MVG Mod'!E105</f>
        <v>185219.6036737148</v>
      </c>
      <c r="E105" s="3">
        <f>+'Tr.Rec. MVG Cons'!F105</f>
        <v>5679.531706379465</v>
      </c>
      <c r="F105" s="3">
        <f>+'Tr.Rec. MVG Mod'!F105</f>
        <v>8070.833445044846</v>
      </c>
      <c r="G105" s="3">
        <f>+'Tr.Rec. MVG Mod'!G105</f>
        <v>5651.605381757021</v>
      </c>
      <c r="H105" s="23">
        <f>+'Tr.Rec. MVG Cons'!H105</f>
        <v>0.27544570840267446</v>
      </c>
      <c r="I105" s="23">
        <f>+'Tr.Rec. MVG Mod'!H105</f>
        <v>0.6501589346220802</v>
      </c>
      <c r="J105" s="6">
        <f t="shared" si="6"/>
        <v>7421.306995099568</v>
      </c>
      <c r="K105" s="6">
        <f t="shared" si="7"/>
        <v>11174.950703948612</v>
      </c>
      <c r="L105" s="6">
        <f t="shared" si="8"/>
        <v>5731.360837820266</v>
      </c>
    </row>
    <row r="106" spans="1:12" ht="12.75">
      <c r="A106" s="2">
        <f>+'Tr.Rec. MVG Cons'!A106</f>
        <v>41394</v>
      </c>
      <c r="B106" s="3">
        <f>+'Tr.Rec. MVG Cons'!D106</f>
        <v>216374.5338624738</v>
      </c>
      <c r="C106" s="3">
        <f>+'Tr.Rec. MVG Mod'!D106</f>
        <v>254522.97061110745</v>
      </c>
      <c r="D106" s="3">
        <f>+'Tr.Rec. MVG Mod'!E106</f>
        <v>187027.82474009256</v>
      </c>
      <c r="E106" s="3">
        <f>+'Tr.Rec. MVG Cons'!F106</f>
        <v>3610.3593484915327</v>
      </c>
      <c r="F106" s="3">
        <f>+'Tr.Rec. MVG Mod'!F106</f>
        <v>4287.473475184641</v>
      </c>
      <c r="G106" s="3">
        <f>+'Tr.Rec. MVG Mod'!G106</f>
        <v>1808.221066377766</v>
      </c>
      <c r="H106" s="23">
        <f>+'Tr.Rec. MVG Cons'!H106</f>
        <v>0.2934670912238124</v>
      </c>
      <c r="I106" s="23">
        <f>+'Tr.Rec. MVG Mod'!H106</f>
        <v>0.6749514587101488</v>
      </c>
      <c r="J106" s="6">
        <f t="shared" si="6"/>
        <v>6931.815227099982</v>
      </c>
      <c r="K106" s="6">
        <f t="shared" si="7"/>
        <v>10688.317353341725</v>
      </c>
      <c r="L106" s="6">
        <f t="shared" si="8"/>
        <v>5262.496833266174</v>
      </c>
    </row>
    <row r="107" spans="1:12" ht="12.75">
      <c r="A107" s="2">
        <f>+'Tr.Rec. MVG Cons'!A107</f>
        <v>41425</v>
      </c>
      <c r="B107" s="3">
        <f>+'Tr.Rec. MVG Cons'!D107</f>
        <v>215764.7651354008</v>
      </c>
      <c r="C107" s="3">
        <f>+'Tr.Rec. MVG Mod'!D107</f>
        <v>253694.09396123147</v>
      </c>
      <c r="D107" s="3">
        <f>+'Tr.Rec. MVG Mod'!E107</f>
        <v>187073.07526457246</v>
      </c>
      <c r="E107" s="3">
        <f>+'Tr.Rec. MVG Cons'!F107</f>
        <v>-609.7687270729803</v>
      </c>
      <c r="F107" s="3">
        <f>+'Tr.Rec. MVG Mod'!F107</f>
        <v>-828.8766498759796</v>
      </c>
      <c r="G107" s="3">
        <f>+'Tr.Rec. MVG Mod'!G107</f>
        <v>45.25052447989583</v>
      </c>
      <c r="H107" s="23">
        <f>+'Tr.Rec. MVG Cons'!H107</f>
        <v>0.2869168987082833</v>
      </c>
      <c r="I107" s="23">
        <f>+'Tr.Rec. MVG Mod'!H107</f>
        <v>0.66621018696659</v>
      </c>
      <c r="J107" s="6">
        <f aca="true" t="shared" si="9" ref="J107:L108">STDEVP(B98:B109)</f>
        <v>6964.890325253268</v>
      </c>
      <c r="K107" s="6">
        <f t="shared" si="9"/>
        <v>10791.600868336567</v>
      </c>
      <c r="L107" s="6">
        <f t="shared" si="9"/>
        <v>5454.976845145888</v>
      </c>
    </row>
    <row r="108" spans="1:12" ht="12.75">
      <c r="A108" s="2">
        <f>+'Tr.Rec. MVG Cons'!A108</f>
        <v>41455</v>
      </c>
      <c r="B108" s="3">
        <f>+'Tr.Rec. MVG Cons'!D108</f>
        <v>212189.85295188014</v>
      </c>
      <c r="C108" s="3">
        <f>+'Tr.Rec. MVG Mod'!D108</f>
        <v>249235.71318852875</v>
      </c>
      <c r="D108" s="3">
        <f>+'Tr.Rec. MVG Mod'!E108</f>
        <v>183211.30268935923</v>
      </c>
      <c r="E108" s="3">
        <f>+'Tr.Rec. MVG Cons'!F108</f>
        <v>-3574.912183520675</v>
      </c>
      <c r="F108" s="3">
        <f>+'Tr.Rec. MVG Mod'!F108</f>
        <v>-4458.380772702716</v>
      </c>
      <c r="G108" s="3">
        <f>+'Tr.Rec. MVG Mod'!G108</f>
        <v>-3861.7725752132246</v>
      </c>
      <c r="H108" s="23">
        <f>+'Tr.Rec. MVG Cons'!H108</f>
        <v>0.2897855026252092</v>
      </c>
      <c r="I108" s="23">
        <f>+'Tr.Rec. MVG Mod'!H108</f>
        <v>0.6602441049916954</v>
      </c>
      <c r="J108" s="6">
        <f t="shared" si="9"/>
        <v>6850.994224813213</v>
      </c>
      <c r="K108" s="6">
        <f t="shared" si="9"/>
        <v>10561.830336125899</v>
      </c>
      <c r="L108" s="6">
        <f t="shared" si="9"/>
        <v>5230.896903878016</v>
      </c>
    </row>
    <row r="109" spans="1:12" ht="12.75">
      <c r="A109" s="2">
        <f>+'Tr.Rec. MVG Cons'!A109</f>
        <v>41486</v>
      </c>
      <c r="B109" s="3">
        <f>+'Tr.Rec. MVG Cons'!D109</f>
        <v>214129.84050723037</v>
      </c>
      <c r="C109" s="3">
        <f>+'Tr.Rec. MVG Mod'!D109</f>
        <v>251977.1025385063</v>
      </c>
      <c r="D109" s="3">
        <f>+'Tr.Rec. MVG Mod'!E109</f>
        <v>186230.27871409775</v>
      </c>
      <c r="E109" s="3">
        <f>+'Tr.Rec. MVG Cons'!F109</f>
        <v>1939.9875553502352</v>
      </c>
      <c r="F109" s="3">
        <f>+'Tr.Rec. MVG Mod'!F109</f>
        <v>2741.389349977544</v>
      </c>
      <c r="G109" s="3">
        <f>+'Tr.Rec. MVG Mod'!G109</f>
        <v>3018.976024738513</v>
      </c>
      <c r="H109" s="23">
        <f>+'Tr.Rec. MVG Cons'!H109</f>
        <v>0.2789956179313262</v>
      </c>
      <c r="I109" s="23">
        <f>+'Tr.Rec. MVG Mod'!H109</f>
        <v>0.6574682382440855</v>
      </c>
      <c r="J109" s="6">
        <f aca="true" t="shared" si="10" ref="J109:L111">STDEVP(B100:B110)</f>
        <v>6835.482054854997</v>
      </c>
      <c r="K109" s="6">
        <f t="shared" si="10"/>
        <v>10410.205804450216</v>
      </c>
      <c r="L109" s="6">
        <f t="shared" si="10"/>
        <v>5148.208043674926</v>
      </c>
    </row>
    <row r="110" spans="1:12" ht="12.75">
      <c r="A110" s="2">
        <f>+'Tr.Rec. MVG Cons'!A110</f>
        <v>41516</v>
      </c>
      <c r="B110" s="3">
        <f>+'Tr.Rec. MVG Cons'!D110</f>
        <v>213295.27289411257</v>
      </c>
      <c r="C110" s="3">
        <f>+'Tr.Rec. MVG Mod'!D110</f>
        <v>250455.0728096875</v>
      </c>
      <c r="D110" s="3">
        <f>+'Tr.Rec. MVG Mod'!E110</f>
        <v>183648.0839207428</v>
      </c>
      <c r="E110" s="3">
        <f>+'Tr.Rec. MVG Cons'!F110</f>
        <v>-834.5676131178043</v>
      </c>
      <c r="F110" s="3">
        <f>+'Tr.Rec. MVG Mod'!F110</f>
        <v>-1522.0297288188012</v>
      </c>
      <c r="G110" s="3">
        <f>+'Tr.Rec. MVG Mod'!G110</f>
        <v>-2582.1947933549527</v>
      </c>
      <c r="H110" s="23">
        <f>+'Tr.Rec. MVG Cons'!H110</f>
        <v>0.29647188973369776</v>
      </c>
      <c r="I110" s="23">
        <f>+'Tr.Rec. MVG Mod'!H110</f>
        <v>0.668069888889447</v>
      </c>
      <c r="J110" s="6">
        <f t="shared" si="10"/>
        <v>6598.606554569182</v>
      </c>
      <c r="K110" s="6">
        <f t="shared" si="10"/>
        <v>9803.37377209121</v>
      </c>
      <c r="L110" s="6">
        <f t="shared" si="10"/>
        <v>4794.451078500676</v>
      </c>
    </row>
    <row r="111" spans="1:12" ht="12.75">
      <c r="A111" s="2">
        <f>+'Tr.Rec. MVG Cons'!A111</f>
        <v>41547</v>
      </c>
      <c r="B111" s="3">
        <f>+'Tr.Rec. MVG Cons'!D111</f>
        <v>215217.58219845797</v>
      </c>
      <c r="C111" s="3">
        <f>+'Tr.Rec. MVG Mod'!D111</f>
        <v>252876.41993998922</v>
      </c>
      <c r="D111" s="3">
        <f>+'Tr.Rec. MVG Mod'!E111</f>
        <v>185326.0085695344</v>
      </c>
      <c r="E111" s="3">
        <f>+'Tr.Rec. MVG Cons'!F111</f>
        <v>1922.3093043453991</v>
      </c>
      <c r="F111" s="3">
        <f>+'Tr.Rec. MVG Mod'!F111</f>
        <v>2421.3471303017286</v>
      </c>
      <c r="G111" s="3">
        <f>+'Tr.Rec. MVG Mod'!G111</f>
        <v>1677.9246487916098</v>
      </c>
      <c r="H111" s="23">
        <f>+'Tr.Rec. MVG Cons'!H111</f>
        <v>0.2989157362892356</v>
      </c>
      <c r="I111" s="23">
        <f>+'Tr.Rec. MVG Mod'!H111</f>
        <v>0.6755041137045483</v>
      </c>
      <c r="J111" s="6">
        <f t="shared" si="10"/>
        <v>6662.791383683656</v>
      </c>
      <c r="K111" s="6">
        <f t="shared" si="10"/>
        <v>9279.980919581498</v>
      </c>
      <c r="L111" s="6">
        <f t="shared" si="10"/>
        <v>4706.444543684783</v>
      </c>
    </row>
    <row r="112" spans="1:12" ht="12.75">
      <c r="A112" s="2">
        <f>+'Tr.Rec. MVG Cons'!A112</f>
        <v>41578</v>
      </c>
      <c r="B112" s="3">
        <f>+'Tr.Rec. MVG Cons'!D112</f>
        <v>219921.85680720556</v>
      </c>
      <c r="C112" s="3">
        <f>+'Tr.Rec. MVG Mod'!D112</f>
        <v>258618.959380067</v>
      </c>
      <c r="D112" s="3">
        <f>+'Tr.Rec. MVG Mod'!E112</f>
        <v>189004.70512177405</v>
      </c>
      <c r="E112" s="3">
        <f>+'Tr.Rec. MVG Cons'!F112</f>
        <v>4704.274608747597</v>
      </c>
      <c r="F112" s="3">
        <f>+'Tr.Rec. MVG Mod'!F112</f>
        <v>5742.539440077788</v>
      </c>
      <c r="G112" s="3">
        <f>+'Tr.Rec. MVG Mod'!G112</f>
        <v>3678.6965522396495</v>
      </c>
      <c r="H112" s="23">
        <f>+'Tr.Rec. MVG Cons'!H112</f>
        <v>0.3091715168543152</v>
      </c>
      <c r="I112" s="23">
        <f>+'Tr.Rec. MVG Mod'!H112</f>
        <v>0.6961425425829295</v>
      </c>
      <c r="J112" s="6">
        <f aca="true" t="shared" si="11" ref="J112:L113">STDEVP(B103:B113)</f>
        <v>5862.056524247507</v>
      </c>
      <c r="K112" s="6">
        <f t="shared" si="11"/>
        <v>8014.022787669129</v>
      </c>
      <c r="L112" s="6">
        <f t="shared" si="11"/>
        <v>4220.51614319267</v>
      </c>
    </row>
    <row r="113" spans="1:12" ht="12.75">
      <c r="A113" s="2">
        <f>+'Tr.Rec. MVG Cons'!A113</f>
        <v>41607</v>
      </c>
      <c r="B113" s="3">
        <f>+'Tr.Rec. MVG Cons'!D113</f>
        <v>220912.1970315057</v>
      </c>
      <c r="C113" s="3">
        <f>+'Tr.Rec. MVG Mod'!D113</f>
        <v>261527.00240151002</v>
      </c>
      <c r="D113" s="3">
        <f>+'Tr.Rec. MVG Mod'!E113</f>
        <v>190819.24807519602</v>
      </c>
      <c r="E113" s="3">
        <f>+'Tr.Rec. MVG Cons'!F113</f>
        <v>990.3402243001328</v>
      </c>
      <c r="F113" s="3">
        <f>+'Tr.Rec. MVG Mod'!F113</f>
        <v>2908.043021443009</v>
      </c>
      <c r="G113" s="3">
        <f>+'Tr.Rec. MVG Mod'!G113</f>
        <v>1814.542953421973</v>
      </c>
      <c r="H113" s="23">
        <f>+'Tr.Rec. MVG Cons'!H113</f>
        <v>0.3009294895630965</v>
      </c>
      <c r="I113" s="23">
        <f>+'Tr.Rec. MVG Mod'!H113</f>
        <v>0.70707754326314</v>
      </c>
      <c r="J113" s="6">
        <f t="shared" si="11"/>
        <v>3896.8420784206437</v>
      </c>
      <c r="K113" s="6">
        <f t="shared" si="11"/>
        <v>5380.488855325586</v>
      </c>
      <c r="L113" s="6">
        <f t="shared" si="11"/>
        <v>3145.081257614877</v>
      </c>
    </row>
    <row r="114" spans="1:12" ht="12.75">
      <c r="A114" s="2">
        <f>+'Tr.Rec. MVG Cons'!A114</f>
        <v>41638</v>
      </c>
      <c r="B114" s="3">
        <f>+'Tr.Rec. MVG Cons'!D114</f>
        <v>220182.53674249936</v>
      </c>
      <c r="C114" s="3">
        <f>+'Tr.Rec. MVG Mod'!D114</f>
        <v>261103.40366454134</v>
      </c>
      <c r="D114" s="3">
        <f>+'Tr.Rec. MVG Mod'!E114</f>
        <v>190329.36440360133</v>
      </c>
      <c r="E114" s="3">
        <f>+'Tr.Rec. MVG Cons'!F114</f>
        <v>-729.6602890063368</v>
      </c>
      <c r="F114" s="3">
        <f>+'Tr.Rec. MVG Mod'!F114</f>
        <v>-423.59873696867726</v>
      </c>
      <c r="G114" s="3">
        <f>+'Tr.Rec. MVG Mod'!G114</f>
        <v>-489.88367159469635</v>
      </c>
      <c r="H114" s="23">
        <f>+'Tr.Rec. MVG Cons'!H114</f>
        <v>0.29853172338898015</v>
      </c>
      <c r="I114" s="23">
        <f>+'Tr.Rec. MVG Mod'!H114</f>
        <v>0.7077403926094001</v>
      </c>
      <c r="J114" s="6">
        <f aca="true" t="shared" si="12" ref="J114:L117">STDEVP(B105:B115)</f>
        <v>3019.1441931754352</v>
      </c>
      <c r="K114" s="6">
        <f t="shared" si="12"/>
        <v>4350.089535962986</v>
      </c>
      <c r="L114" s="6">
        <f t="shared" si="12"/>
        <v>2617.8531358961363</v>
      </c>
    </row>
    <row r="115" spans="1:12" ht="12.75">
      <c r="A115" s="2">
        <f>+'Tr.Rec. MVG Cons'!A115</f>
        <v>41670</v>
      </c>
      <c r="B115" s="3">
        <f>+'Tr.Rec. MVG Cons'!D115</f>
        <v>218792.3271976047</v>
      </c>
      <c r="C115" s="3">
        <f>+'Tr.Rec. MVG Mod'!D115</f>
        <v>259808.61852195926</v>
      </c>
      <c r="D115" s="3">
        <f>+'Tr.Rec. MVG Mod'!E115</f>
        <v>190710.39384049684</v>
      </c>
      <c r="E115" s="3">
        <f>+'Tr.Rec. MVG Cons'!F115</f>
        <v>-1390.2095448946638</v>
      </c>
      <c r="F115" s="3">
        <f>+'Tr.Rec. MVG Mod'!F115</f>
        <v>-1294.7851425820845</v>
      </c>
      <c r="G115" s="3">
        <f>+'Tr.Rec. MVG Mod'!G115</f>
        <v>381.0294368955074</v>
      </c>
      <c r="H115" s="23">
        <f>+'Tr.Rec. MVG Cons'!H115</f>
        <v>0.2808193335710787</v>
      </c>
      <c r="I115" s="23">
        <f>+'Tr.Rec. MVG Mod'!H115</f>
        <v>0.6909822468146241</v>
      </c>
      <c r="J115" s="6">
        <f t="shared" si="12"/>
        <v>3203.485269599317</v>
      </c>
      <c r="K115" s="6">
        <f t="shared" si="12"/>
        <v>4895.754588220682</v>
      </c>
      <c r="L115" s="6">
        <f t="shared" si="12"/>
        <v>3359.705034167487</v>
      </c>
    </row>
    <row r="116" spans="1:12" ht="12.75">
      <c r="A116" s="2">
        <f>+'Tr.Rec. MVG Cons'!A116</f>
        <v>41698</v>
      </c>
      <c r="B116" s="3">
        <f>+'Tr.Rec. MVG Cons'!D116</f>
        <v>222081.62834574588</v>
      </c>
      <c r="C116" s="3">
        <f>+'Tr.Rec. MVG Mod'!D116</f>
        <v>264737.78689331695</v>
      </c>
      <c r="D116" s="3">
        <f>+'Tr.Rec. MVG Mod'!E116</f>
        <v>194963.2973608057</v>
      </c>
      <c r="E116" s="3">
        <f>+'Tr.Rec. MVG Cons'!F116</f>
        <v>3289.3011481411813</v>
      </c>
      <c r="F116" s="3">
        <f>+'Tr.Rec. MVG Mod'!F116</f>
        <v>4929.168371357693</v>
      </c>
      <c r="G116" s="3">
        <f>+'Tr.Rec. MVG Mod'!G116</f>
        <v>4252.9035203088715</v>
      </c>
      <c r="H116" s="23">
        <f>+'Tr.Rec. MVG Cons'!H116</f>
        <v>0.27118330984940187</v>
      </c>
      <c r="I116" s="23">
        <f>+'Tr.Rec. MVG Mod'!H116</f>
        <v>0.6977448953251124</v>
      </c>
      <c r="J116" s="6">
        <f t="shared" si="12"/>
        <v>3801.681611309538</v>
      </c>
      <c r="K116" s="6">
        <f t="shared" si="12"/>
        <v>5919.454749451109</v>
      </c>
      <c r="L116" s="6">
        <f t="shared" si="12"/>
        <v>4100.799281733033</v>
      </c>
    </row>
    <row r="117" spans="1:12" ht="12.75">
      <c r="A117" s="2">
        <f>+'Tr.Rec. MVG Cons'!A117</f>
        <v>41729</v>
      </c>
      <c r="B117" s="3">
        <f>+'Tr.Rec. MVG Cons'!D117</f>
        <v>224422.9720466291</v>
      </c>
      <c r="C117" s="3">
        <f>+'Tr.Rec. MVG Mod'!D117</f>
        <v>268129.52544512704</v>
      </c>
      <c r="D117" s="3">
        <f>+'Tr.Rec. MVG Mod'!E117</f>
        <v>196384.9631046401</v>
      </c>
      <c r="E117" s="3">
        <f>+'Tr.Rec. MVG Cons'!F117</f>
        <v>2341.3437008832116</v>
      </c>
      <c r="F117" s="3">
        <f>+'Tr.Rec. MVG Mod'!F117</f>
        <v>3391.7385518100928</v>
      </c>
      <c r="G117" s="3">
        <f>+'Tr.Rec. MVG Mod'!G117</f>
        <v>1421.6657438343973</v>
      </c>
      <c r="H117" s="23">
        <f>+'Tr.Rec. MVG Cons'!H117</f>
        <v>0.2803800894198898</v>
      </c>
      <c r="I117" s="23">
        <f>+'Tr.Rec. MVG Mod'!H117</f>
        <v>0.7174456234048692</v>
      </c>
      <c r="J117" s="6">
        <f t="shared" si="12"/>
        <v>4395.2141666387115</v>
      </c>
      <c r="K117" s="6">
        <f t="shared" si="12"/>
        <v>6895.730955896071</v>
      </c>
      <c r="L117" s="6">
        <f t="shared" si="12"/>
        <v>4852.307181107032</v>
      </c>
    </row>
    <row r="118" spans="1:12" ht="12.75">
      <c r="A118" s="2">
        <f>+'Tr.Rec. MVG Cons'!A118</f>
        <v>41759</v>
      </c>
      <c r="B118" s="3">
        <f>+'Tr.Rec. MVG Cons'!D118</f>
        <v>226138.9298001523</v>
      </c>
      <c r="C118" s="3">
        <f>+'Tr.Rec. MVG Mod'!D118</f>
        <v>270832.77377672563</v>
      </c>
      <c r="D118" s="3">
        <f>+'Tr.Rec. MVG Mod'!E118</f>
        <v>198302.44311145815</v>
      </c>
      <c r="E118" s="3">
        <f>+'Tr.Rec. MVG Cons'!F118</f>
        <v>1715.9577535232238</v>
      </c>
      <c r="F118" s="3">
        <f>+'Tr.Rec. MVG Mod'!F118</f>
        <v>2703.2483315985883</v>
      </c>
      <c r="G118" s="3">
        <f>+'Tr.Rec. MVG Mod'!G118</f>
        <v>1917.4800068180484</v>
      </c>
      <c r="H118" s="23">
        <f>+'Tr.Rec. MVG Cons'!H118</f>
        <v>0.27836486688694184</v>
      </c>
      <c r="I118" s="23">
        <f>+'Tr.Rec. MVG Mod'!H118</f>
        <v>0.7253033066526748</v>
      </c>
      <c r="J118" s="6">
        <f aca="true" t="shared" si="13" ref="J118:L119">STDEVP(B109:B119)</f>
        <v>5059.656046470915</v>
      </c>
      <c r="K118" s="6">
        <f t="shared" si="13"/>
        <v>7943.808558840166</v>
      </c>
      <c r="L118" s="6">
        <f t="shared" si="13"/>
        <v>5507.521733883947</v>
      </c>
    </row>
    <row r="119" spans="1:12" ht="12.75">
      <c r="A119" s="2">
        <f>+'Tr.Rec. MVG Cons'!A119</f>
        <v>41789</v>
      </c>
      <c r="B119" s="3">
        <f>+'Tr.Rec. MVG Cons'!D119</f>
        <v>230893.37157322036</v>
      </c>
      <c r="C119" s="3">
        <f>+'Tr.Rec. MVG Mod'!D119</f>
        <v>277448.1287172228</v>
      </c>
      <c r="D119" s="3">
        <f>+'Tr.Rec. MVG Mod'!E119</f>
        <v>202247.14295171085</v>
      </c>
      <c r="E119" s="3">
        <f>+'Tr.Rec. MVG Cons'!F119</f>
        <v>4754.441773068043</v>
      </c>
      <c r="F119" s="3">
        <f>+'Tr.Rec. MVG Mod'!F119</f>
        <v>6615.354940497142</v>
      </c>
      <c r="G119" s="3">
        <f>+'Tr.Rec. MVG Mod'!G119</f>
        <v>3944.699840252695</v>
      </c>
      <c r="H119" s="23">
        <f>+'Tr.Rec. MVG Cons'!H119</f>
        <v>0.28646228621509495</v>
      </c>
      <c r="I119" s="23">
        <f>+'Tr.Rec. MVG Mod'!H119</f>
        <v>0.7520098576551191</v>
      </c>
      <c r="J119" s="6">
        <f t="shared" si="13"/>
        <v>5719.955016720346</v>
      </c>
      <c r="K119" s="6">
        <f t="shared" si="13"/>
        <v>8862.03680441414</v>
      </c>
      <c r="L119" s="6">
        <f t="shared" si="13"/>
        <v>6218.714597020307</v>
      </c>
    </row>
    <row r="120" spans="1:12" ht="12.75">
      <c r="A120" s="2">
        <f>+'Tr.Rec. MVG Cons'!A120</f>
        <v>41820</v>
      </c>
      <c r="B120" s="3">
        <f>+'Tr.Rec. MVG Cons'!D120</f>
        <v>232844.01851933365</v>
      </c>
      <c r="C120" s="3">
        <f>+'Tr.Rec. MVG Mod'!D120</f>
        <v>279833.4757424123</v>
      </c>
      <c r="D120" s="3">
        <f>+'Tr.Rec. MVG Mod'!E120</f>
        <v>203845.41156065688</v>
      </c>
      <c r="E120" s="3">
        <f>+'Tr.Rec. MVG Cons'!F120</f>
        <v>1950.6469461132947</v>
      </c>
      <c r="F120" s="3">
        <f>+'Tr.Rec. MVG Mod'!F120</f>
        <v>2385.3470251895487</v>
      </c>
      <c r="G120" s="3">
        <f>+'Tr.Rec. MVG Mod'!G120</f>
        <v>1598.268608946033</v>
      </c>
      <c r="H120" s="23">
        <f>+'Tr.Rec. MVG Cons'!H120</f>
        <v>0.28998606958676776</v>
      </c>
      <c r="I120" s="23">
        <f>+'Tr.Rec. MVG Mod'!H120</f>
        <v>0.7598806418175541</v>
      </c>
      <c r="J120" s="6">
        <f aca="true" t="shared" si="14" ref="J120:L121">STDEVP(B111:B121)</f>
        <v>6127.274590753673</v>
      </c>
      <c r="K120" s="6">
        <f t="shared" si="14"/>
        <v>9350.012813804668</v>
      </c>
      <c r="L120" s="6">
        <f t="shared" si="14"/>
        <v>6431.5741470650255</v>
      </c>
    </row>
    <row r="121" spans="1:12" ht="12.75">
      <c r="A121" s="2">
        <f>+'Tr.Rec. MVG Cons'!A121</f>
        <v>41850</v>
      </c>
      <c r="B121" s="3">
        <f>+'Tr.Rec. MVG Cons'!D121</f>
        <v>235603.61189996838</v>
      </c>
      <c r="C121" s="3">
        <f>+'Tr.Rec. MVG Mod'!D121</f>
        <v>283757.1687871016</v>
      </c>
      <c r="D121" s="3">
        <f>+'Tr.Rec. MVG Mod'!E121</f>
        <v>206184.27886605368</v>
      </c>
      <c r="E121" s="3">
        <f>+'Tr.Rec. MVG Cons'!F121</f>
        <v>2759.593380634731</v>
      </c>
      <c r="F121" s="3">
        <f>+'Tr.Rec. MVG Mod'!F121</f>
        <v>3923.693044689251</v>
      </c>
      <c r="G121" s="3">
        <f>+'Tr.Rec. MVG Mod'!G121</f>
        <v>2338.867305396794</v>
      </c>
      <c r="H121" s="23">
        <f>+'Tr.Rec. MVG Cons'!H121</f>
        <v>0.2941933303391471</v>
      </c>
      <c r="I121" s="23">
        <f>+'Tr.Rec. MVG Mod'!H121</f>
        <v>0.7757288992104789</v>
      </c>
      <c r="J121" s="6">
        <f t="shared" si="14"/>
        <v>7062.738886887928</v>
      </c>
      <c r="K121" s="6">
        <f t="shared" si="14"/>
        <v>10309.655660522983</v>
      </c>
      <c r="L121" s="6">
        <f t="shared" si="14"/>
        <v>6829.124341152586</v>
      </c>
    </row>
    <row r="122" spans="1:12" ht="12.75">
      <c r="A122" s="2">
        <f>+'Tr.Rec. MVG Cons'!A122</f>
        <v>41880</v>
      </c>
      <c r="B122" s="3">
        <f>+'Tr.Rec. MVG Cons'!D122</f>
        <v>240944.3707431444</v>
      </c>
      <c r="C122" s="3">
        <f>+'Tr.Rec. MVG Mod'!D122</f>
        <v>290371.2942152829</v>
      </c>
      <c r="D122" s="3">
        <f>+'Tr.Rec. MVG Mod'!E122</f>
        <v>209834.9152793349</v>
      </c>
      <c r="E122" s="3">
        <f>+'Tr.Rec. MVG Cons'!F122</f>
        <v>5340.758843176009</v>
      </c>
      <c r="F122" s="3">
        <f>+'Tr.Rec. MVG Mod'!F122</f>
        <v>6614.125428181316</v>
      </c>
      <c r="G122" s="3">
        <f>+'Tr.Rec. MVG Mod'!G122</f>
        <v>3650.6364132812305</v>
      </c>
      <c r="H122" s="23">
        <f>+'Tr.Rec. MVG Cons'!H122</f>
        <v>0.3110945546380952</v>
      </c>
      <c r="I122" s="23">
        <f>+'Tr.Rec. MVG Mod'!H122</f>
        <v>0.8053637893594798</v>
      </c>
      <c r="J122" s="6">
        <f aca="true" t="shared" si="15" ref="J122:L123">STDEVP(B113:B123)</f>
        <v>7911.070352975047</v>
      </c>
      <c r="K122" s="6">
        <f t="shared" si="15"/>
        <v>11192.98887466227</v>
      </c>
      <c r="L122" s="6">
        <f t="shared" si="15"/>
        <v>7373.6277708286325</v>
      </c>
    </row>
    <row r="123" spans="1:12" ht="12.75">
      <c r="A123" s="2">
        <f>+'Tr.Rec. MVG Cons'!A123</f>
        <v>41912</v>
      </c>
      <c r="B123" s="3">
        <f>+'Tr.Rec. MVG Cons'!D123</f>
        <v>241699.26210344248</v>
      </c>
      <c r="C123" s="3">
        <f>+'Tr.Rec. MVG Mod'!D123</f>
        <v>291814.34964726516</v>
      </c>
      <c r="D123" s="3">
        <f>+'Tr.Rec. MVG Mod'!E123</f>
        <v>211820.83853472237</v>
      </c>
      <c r="E123" s="3">
        <f>+'Tr.Rec. MVG Cons'!F123</f>
        <v>754.8913602980901</v>
      </c>
      <c r="F123" s="3">
        <f>+'Tr.Rec. MVG Mod'!F123</f>
        <v>1443.0554319822695</v>
      </c>
      <c r="G123" s="3">
        <f>+'Tr.Rec. MVG Mod'!G123</f>
        <v>1985.9232553874608</v>
      </c>
      <c r="H123" s="23">
        <f>+'Tr.Rec. MVG Cons'!H123</f>
        <v>0.29878423568720125</v>
      </c>
      <c r="I123" s="23">
        <f>+'Tr.Rec. MVG Mod'!H123</f>
        <v>0.799935111125428</v>
      </c>
      <c r="J123" s="6">
        <f t="shared" si="15"/>
        <v>8261.925377235935</v>
      </c>
      <c r="K123" s="6">
        <f t="shared" si="15"/>
        <v>11522.785738779397</v>
      </c>
      <c r="L123" s="6">
        <f t="shared" si="15"/>
        <v>7625.595155832764</v>
      </c>
    </row>
    <row r="124" spans="1:12" ht="12.75">
      <c r="A124" s="2">
        <f>+'Tr.Rec. MVG Cons'!A124</f>
        <v>41943</v>
      </c>
      <c r="B124" s="3">
        <f>+'Tr.Rec. MVG Cons'!D124</f>
        <v>241193.74922992103</v>
      </c>
      <c r="C124" s="3">
        <f>+'Tr.Rec. MVG Mod'!D124</f>
        <v>291105.0197279698</v>
      </c>
      <c r="D124" s="3">
        <f>+'Tr.Rec. MVG Mod'!E124</f>
        <v>212240.17636376814</v>
      </c>
      <c r="E124" s="3">
        <f>+'Tr.Rec. MVG Cons'!F124</f>
        <v>-505.512873521453</v>
      </c>
      <c r="F124" s="3">
        <f>+'Tr.Rec. MVG Mod'!F124</f>
        <v>-709.3299192953855</v>
      </c>
      <c r="G124" s="3">
        <f>+'Tr.Rec. MVG Mod'!G124</f>
        <v>419.33782904577674</v>
      </c>
      <c r="H124" s="23">
        <f>+'Tr.Rec. MVG Cons'!H124</f>
        <v>0.28953572866152877</v>
      </c>
      <c r="I124" s="23">
        <f>+'Tr.Rec. MVG Mod'!H124</f>
        <v>0.7886484336420163</v>
      </c>
      <c r="J124" s="6">
        <f aca="true" t="shared" si="16" ref="J124:L125">STDEVP(B115:B125)</f>
        <v>8821.050127596329</v>
      </c>
      <c r="K124" s="6">
        <f t="shared" si="16"/>
        <v>11999.82965901299</v>
      </c>
      <c r="L124" s="6">
        <f t="shared" si="16"/>
        <v>7869.402797211344</v>
      </c>
    </row>
    <row r="125" spans="1:12" ht="12.75">
      <c r="A125" s="2">
        <f>+'Tr.Rec. MVG Cons'!A125</f>
        <v>41971</v>
      </c>
      <c r="B125" s="3">
        <f>+'Tr.Rec. MVG Cons'!D125</f>
        <v>247043.03591989633</v>
      </c>
      <c r="C125" s="3">
        <f>+'Tr.Rec. MVG Mod'!D125</f>
        <v>298131.1499412569</v>
      </c>
      <c r="D125" s="3">
        <f>+'Tr.Rec. MVG Mod'!E125</f>
        <v>216710.15946282572</v>
      </c>
      <c r="E125" s="3">
        <f>+'Tr.Rec. MVG Cons'!F125</f>
        <v>5849.286689975299</v>
      </c>
      <c r="F125" s="3">
        <f>+'Tr.Rec. MVG Mod'!F125</f>
        <v>7026.130213287135</v>
      </c>
      <c r="G125" s="3">
        <f>+'Tr.Rec. MVG Mod'!G125</f>
        <v>4469.983099057572</v>
      </c>
      <c r="H125" s="23">
        <f>+'Tr.Rec. MVG Cons'!H125</f>
        <v>0.30332876457070634</v>
      </c>
      <c r="I125" s="23">
        <f>+'Tr.Rec. MVG Mod'!H125</f>
        <v>0.8142099047843119</v>
      </c>
      <c r="J125" s="6">
        <f t="shared" si="16"/>
        <v>8225.139647846305</v>
      </c>
      <c r="K125" s="6">
        <f t="shared" si="16"/>
        <v>11078.957513156513</v>
      </c>
      <c r="L125" s="6">
        <f t="shared" si="16"/>
        <v>7462.271470676579</v>
      </c>
    </row>
    <row r="126" spans="1:12" ht="12.75">
      <c r="A126" s="2">
        <f>+'Tr.Rec. MVG Cons'!A126</f>
        <v>42003</v>
      </c>
      <c r="B126" s="3">
        <f>+'Tr.Rec. MVG Cons'!D126</f>
        <v>245110.42215271405</v>
      </c>
      <c r="C126" s="3">
        <f>+'Tr.Rec. MVG Mod'!D126</f>
        <v>296394.70773131854</v>
      </c>
      <c r="D126" s="3">
        <f>+'Tr.Rec. MVG Mod'!E126</f>
        <v>216913.96654588333</v>
      </c>
      <c r="E126" s="3">
        <f>+'Tr.Rec. MVG Cons'!F126</f>
        <v>-1932.6137671822798</v>
      </c>
      <c r="F126" s="3">
        <f>+'Tr.Rec. MVG Mod'!F126</f>
        <v>-1736.4422099383664</v>
      </c>
      <c r="G126" s="3">
        <f>+'Tr.Rec. MVG Mod'!G126</f>
        <v>203.807083057618</v>
      </c>
      <c r="H126" s="23">
        <f>+'Tr.Rec. MVG Cons'!H126</f>
        <v>0.2819645560683073</v>
      </c>
      <c r="I126" s="23">
        <f>+'Tr.Rec. MVG Mod'!H126</f>
        <v>0.794807411854352</v>
      </c>
      <c r="J126" s="6">
        <f aca="true" t="shared" si="17" ref="J126:L127">STDEVP(B117:B127)</f>
        <v>8499.350097726068</v>
      </c>
      <c r="K126" s="6">
        <f t="shared" si="17"/>
        <v>11596.13797769408</v>
      </c>
      <c r="L126" s="6">
        <f t="shared" si="17"/>
        <v>8735.139257961006</v>
      </c>
    </row>
    <row r="127" spans="1:12" ht="12.75">
      <c r="A127" s="2">
        <f>+'Tr.Rec. MVG Cons'!A127</f>
        <v>42034</v>
      </c>
      <c r="B127" s="3">
        <f>+'Tr.Rec. MVG Cons'!D127</f>
        <v>252897.82793719345</v>
      </c>
      <c r="C127" s="3">
        <f>+'Tr.Rec. MVG Mod'!D127</f>
        <v>308098.2544238331</v>
      </c>
      <c r="D127" s="3">
        <f>+'Tr.Rec. MVG Mod'!E127</f>
        <v>227581.6407220243</v>
      </c>
      <c r="E127" s="3">
        <f>+'Tr.Rec. MVG Cons'!F127</f>
        <v>7787.405784479401</v>
      </c>
      <c r="F127" s="3">
        <f>+'Tr.Rec. MVG Mod'!F127</f>
        <v>11703.54669251456</v>
      </c>
      <c r="G127" s="3">
        <f>+'Tr.Rec. MVG Mod'!G127</f>
        <v>10667.67417614098</v>
      </c>
      <c r="H127" s="23">
        <f>+'Tr.Rec. MVG Cons'!H127</f>
        <v>0.2531618721516913</v>
      </c>
      <c r="I127" s="23">
        <f>+'Tr.Rec. MVG Mod'!H127</f>
        <v>0.8051661370180878</v>
      </c>
      <c r="J127" s="6">
        <f t="shared" si="17"/>
        <v>8583.373948264614</v>
      </c>
      <c r="K127" s="6">
        <f t="shared" si="17"/>
        <v>11835.261304523547</v>
      </c>
      <c r="L127" s="6">
        <f t="shared" si="17"/>
        <v>10094.083107572142</v>
      </c>
    </row>
    <row r="128" spans="1:12" ht="12.75">
      <c r="A128" s="2">
        <v>42062</v>
      </c>
      <c r="B128" s="3">
        <f>+'Tr.Rec. MVG Cons'!D128</f>
        <v>255018.40810618846</v>
      </c>
      <c r="C128" s="3">
        <f>+'Tr.Rec. MVG Mod'!D128</f>
        <v>311008.8333926298</v>
      </c>
      <c r="D128" s="3">
        <f>+'Tr.Rec. MVG Mod'!E128</f>
        <v>233168.41489172104</v>
      </c>
      <c r="E128" s="3">
        <f>+'Tr.Rec. MVG Cons'!F128</f>
        <v>2120.5801689950167</v>
      </c>
      <c r="F128" s="3">
        <f>+'Tr.Rec. MVG Mod'!F128</f>
        <v>2910.5789687967044</v>
      </c>
      <c r="G128" s="3">
        <f>+'Tr.Rec. MVG Mod'!G128</f>
        <v>5586.774169696728</v>
      </c>
      <c r="H128" s="23">
        <f>+'Tr.Rec. MVG Cons'!H128</f>
        <v>0.21849993214467434</v>
      </c>
      <c r="I128" s="23">
        <f>+'Tr.Rec. MVG Mod'!H128</f>
        <v>0.7784041850090877</v>
      </c>
      <c r="J128" s="6">
        <f aca="true" t="shared" si="18" ref="J128:L129">STDEVP(B119:B129)</f>
        <v>8224.907554914924</v>
      </c>
      <c r="K128" s="6">
        <f t="shared" si="18"/>
        <v>11537.812641561715</v>
      </c>
      <c r="L128" s="6">
        <f t="shared" si="18"/>
        <v>11167.548783256747</v>
      </c>
    </row>
    <row r="129" spans="1:12" ht="12.75">
      <c r="A129" s="2">
        <v>42094</v>
      </c>
      <c r="B129" s="3">
        <f>+'Tr.Rec. MVG Cons'!D129</f>
        <v>256075.3597431999</v>
      </c>
      <c r="C129" s="3">
        <f>+'Tr.Rec. MVG Mod'!D129</f>
        <v>312752.9680952955</v>
      </c>
      <c r="D129" s="3">
        <f>+'Tr.Rec. MVG Mod'!E129</f>
        <v>236952.27893416487</v>
      </c>
      <c r="E129" s="3">
        <f>+'Tr.Rec. MVG Cons'!F129</f>
        <v>1056.9516370114288</v>
      </c>
      <c r="F129" s="3">
        <f>+'Tr.Rec. MVG Mod'!F129</f>
        <v>1744.134702665673</v>
      </c>
      <c r="G129" s="3">
        <f>+'Tr.Rec. MVG Mod'!G129</f>
        <v>3783.8640424438345</v>
      </c>
      <c r="H129" s="23">
        <f>+'Tr.Rec. MVG Cons'!H129</f>
        <v>0.1912308080903502</v>
      </c>
      <c r="I129" s="23">
        <f>+'Tr.Rec. MVG Mod'!H129</f>
        <v>0.7580068916113061</v>
      </c>
      <c r="J129" s="6">
        <f t="shared" si="18"/>
        <v>7853.44603901783</v>
      </c>
      <c r="K129" s="6">
        <f t="shared" si="18"/>
        <v>11070.54093422899</v>
      </c>
      <c r="L129" s="6">
        <f t="shared" si="18"/>
        <v>11346.260848824712</v>
      </c>
    </row>
    <row r="130" spans="1:12" ht="12.75">
      <c r="A130" s="2">
        <v>42124</v>
      </c>
      <c r="B130" s="3">
        <f>+'Tr.Rec. MVG Cons'!D130</f>
        <v>255903.07870675242</v>
      </c>
      <c r="C130" s="3">
        <f>+'Tr.Rec. MVG Mod'!D130</f>
        <v>311445.3841042881</v>
      </c>
      <c r="D130" s="3">
        <f>+'Tr.Rec. MVG Mod'!E130</f>
        <v>234321.1450410968</v>
      </c>
      <c r="E130" s="3">
        <f>+'Tr.Rec. MVG Cons'!F130</f>
        <v>-172.2810364474717</v>
      </c>
      <c r="F130" s="3">
        <f>+'Tr.Rec. MVG Mod'!F130</f>
        <v>-1307.5839910073555</v>
      </c>
      <c r="G130" s="3">
        <f>+'Tr.Rec. MVG Mod'!G130</f>
        <v>-2631.133893068065</v>
      </c>
      <c r="H130" s="23">
        <f>+'Tr.Rec. MVG Cons'!H130</f>
        <v>0.21581933665655617</v>
      </c>
      <c r="I130" s="23">
        <f>+'Tr.Rec. MVG Mod'!H130</f>
        <v>0.771242390631913</v>
      </c>
      <c r="J130" s="6">
        <f aca="true" t="shared" si="19" ref="J130:L131">STDEVP(B121:B131)</f>
        <v>7340.913890889799</v>
      </c>
      <c r="K130" s="6">
        <f t="shared" si="19"/>
        <v>10408.360800895733</v>
      </c>
      <c r="L130" s="6">
        <f t="shared" si="19"/>
        <v>11188.4765521267</v>
      </c>
    </row>
    <row r="131" spans="1:12" ht="12.75">
      <c r="A131" s="2">
        <v>42153</v>
      </c>
      <c r="B131" s="3">
        <f>+'Tr.Rec. MVG Cons'!D131</f>
        <v>257656.05599607553</v>
      </c>
      <c r="C131" s="3">
        <f>+'Tr.Rec. MVG Mod'!D131</f>
        <v>314123.47892644955</v>
      </c>
      <c r="D131" s="3">
        <f>+'Tr.Rec. MVG Mod'!E131</f>
        <v>235960.49763045253</v>
      </c>
      <c r="E131" s="3">
        <f>+'Tr.Rec. MVG Cons'!F131</f>
        <v>1752.977289323113</v>
      </c>
      <c r="F131" s="3">
        <f>+'Tr.Rec. MVG Mod'!F131</f>
        <v>2678.0948221614235</v>
      </c>
      <c r="G131" s="3">
        <f>+'Tr.Rec. MVG Mod'!G131</f>
        <v>1639.3525893557235</v>
      </c>
      <c r="H131" s="23">
        <f>+'Tr.Rec. MVG Cons'!H131</f>
        <v>0.21695558365623002</v>
      </c>
      <c r="I131" s="23">
        <f>+'Tr.Rec. MVG Mod'!H131</f>
        <v>0.7816298129599701</v>
      </c>
      <c r="J131" s="6">
        <f t="shared" si="19"/>
        <v>6217.308310891016</v>
      </c>
      <c r="K131" s="6">
        <f t="shared" si="19"/>
        <v>8950.709661102303</v>
      </c>
      <c r="L131" s="6">
        <f t="shared" si="19"/>
        <v>10162.741282634483</v>
      </c>
    </row>
    <row r="132" spans="1:12" ht="12.75">
      <c r="A132" s="2">
        <v>42185</v>
      </c>
      <c r="B132" s="3">
        <f>+'Tr.Rec. MVG Cons'!D132</f>
        <v>251532.44846826477</v>
      </c>
      <c r="C132" s="3">
        <f>+'Tr.Rec. MVG Mod'!D132</f>
        <v>305805.8916933434</v>
      </c>
      <c r="D132" s="3">
        <f>+'Tr.Rec. MVG Mod'!E132</f>
        <v>229598.861275539</v>
      </c>
      <c r="E132" s="3">
        <f>+'Tr.Rec. MVG Cons'!F132</f>
        <v>-6123.60752781076</v>
      </c>
      <c r="F132" s="3">
        <f>+'Tr.Rec. MVG Mod'!F132</f>
        <v>-8317.58723310614</v>
      </c>
      <c r="G132" s="3">
        <f>+'Tr.Rec. MVG Mod'!G132</f>
        <v>-6361.636354913528</v>
      </c>
      <c r="H132" s="23">
        <f>+'Tr.Rec. MVG Cons'!H132</f>
        <v>0.219335871927258</v>
      </c>
      <c r="I132" s="23">
        <f>+'Tr.Rec. MVG Mod'!H132</f>
        <v>0.7620703041780441</v>
      </c>
      <c r="J132" s="6">
        <f aca="true" t="shared" si="20" ref="J132:L133">STDEVP(B123:B133)</f>
        <v>5732.9030999739725</v>
      </c>
      <c r="K132" s="6">
        <f t="shared" si="20"/>
        <v>8235.0740868642</v>
      </c>
      <c r="L132" s="6">
        <f t="shared" si="20"/>
        <v>9339.363061594457</v>
      </c>
    </row>
    <row r="133" spans="1:12" ht="12.75">
      <c r="A133" s="2">
        <v>42216</v>
      </c>
      <c r="B133" s="3">
        <f>+'Tr.Rec. MVG Cons'!D133</f>
        <v>254841.33513326538</v>
      </c>
      <c r="C133" s="3">
        <f>+'Tr.Rec. MVG Mod'!D133</f>
        <v>310295.75441405363</v>
      </c>
      <c r="D133" s="3">
        <f>+'Tr.Rec. MVG Mod'!E133</f>
        <v>232733.6089455795</v>
      </c>
      <c r="E133" s="3">
        <f>+'Tr.Rec. MVG Cons'!F133</f>
        <v>3308.8866650006094</v>
      </c>
      <c r="F133" s="3">
        <f>+'Tr.Rec. MVG Mod'!F133</f>
        <v>4489.862720710225</v>
      </c>
      <c r="G133" s="3">
        <f>+'Tr.Rec. MVG Mod'!G133</f>
        <v>3134.747670040495</v>
      </c>
      <c r="H133" s="23">
        <f>+'Tr.Rec. MVG Cons'!H133</f>
        <v>0.2210772618768586</v>
      </c>
      <c r="I133" s="23">
        <f>+'Tr.Rec. MVG Mod'!H133</f>
        <v>0.7756214546847411</v>
      </c>
      <c r="J133" s="6">
        <f t="shared" si="20"/>
        <v>5132.71372924562</v>
      </c>
      <c r="K133" s="6">
        <f t="shared" si="20"/>
        <v>7511.343067959471</v>
      </c>
      <c r="L133" s="6">
        <f t="shared" si="20"/>
        <v>8346.98598742365</v>
      </c>
    </row>
    <row r="134" spans="1:12" ht="12.75">
      <c r="A134" s="2">
        <v>42247</v>
      </c>
      <c r="B134" s="3">
        <f>+'Tr.Rec. MVG Cons'!D134</f>
        <v>247074.24787735764</v>
      </c>
      <c r="C134" s="3">
        <f>+'Tr.Rec. MVG Mod'!D134</f>
        <v>298108.01082878676</v>
      </c>
      <c r="D134" s="3">
        <f>+'Tr.Rec. MVG Mod'!E134</f>
        <v>221520.6001963873</v>
      </c>
      <c r="E134" s="3">
        <f>+'Tr.Rec. MVG Cons'!F134</f>
        <v>-7767.08725590774</v>
      </c>
      <c r="F134" s="3">
        <f>+'Tr.Rec. MVG Mod'!F134</f>
        <v>-12187.743585266871</v>
      </c>
      <c r="G134" s="3">
        <f>+'Tr.Rec. MVG Mod'!G134</f>
        <v>-11213.008749192202</v>
      </c>
      <c r="H134" s="23">
        <f>+'Tr.Rec. MVG Cons'!H134</f>
        <v>0.2555364768097035</v>
      </c>
      <c r="I134" s="23">
        <f>+'Tr.Rec. MVG Mod'!H134</f>
        <v>0.7658741063239947</v>
      </c>
      <c r="J134" s="6">
        <f aca="true" t="shared" si="21" ref="J134:L135">STDEVP(B125:B135)</f>
        <v>4307.287759049479</v>
      </c>
      <c r="K134" s="6">
        <f t="shared" si="21"/>
        <v>6587.3544975836285</v>
      </c>
      <c r="L134" s="6">
        <f t="shared" si="21"/>
        <v>7493.002397914996</v>
      </c>
    </row>
    <row r="135" spans="1:12" ht="12.75">
      <c r="A135" s="2">
        <v>42277</v>
      </c>
      <c r="B135" s="3">
        <f>+'Tr.Rec. MVG Cons'!D135</f>
        <v>246892.705449728</v>
      </c>
      <c r="C135" s="3">
        <f>+'Tr.Rec. MVG Mod'!D135</f>
        <v>297507.2647693616</v>
      </c>
      <c r="D135" s="3">
        <f>+'Tr.Rec. MVG Mod'!E135</f>
        <v>218436.42294591182</v>
      </c>
      <c r="E135" s="3">
        <f>+'Tr.Rec. MVG Cons'!F135</f>
        <v>-181.54242762963986</v>
      </c>
      <c r="F135" s="3">
        <f>+'Tr.Rec. MVG Mod'!F135</f>
        <v>-600.7460594251752</v>
      </c>
      <c r="G135" s="3">
        <f>+'Tr.Rec. MVG Mod'!G135</f>
        <v>-3084.177250475477</v>
      </c>
      <c r="H135" s="23">
        <f>+'Tr.Rec. MVG Cons'!H135</f>
        <v>0.28456282503816155</v>
      </c>
      <c r="I135" s="23">
        <f>+'Tr.Rec. MVG Mod'!H135</f>
        <v>0.7907084182344977</v>
      </c>
      <c r="J135" s="6">
        <f t="shared" si="21"/>
        <v>4095.167848683619</v>
      </c>
      <c r="K135" s="6">
        <f t="shared" si="21"/>
        <v>6289.240886301895</v>
      </c>
      <c r="L135" s="6">
        <f t="shared" si="21"/>
        <v>6651.687575935214</v>
      </c>
    </row>
    <row r="136" spans="1:12" ht="12.75">
      <c r="A136" s="2">
        <v>42307</v>
      </c>
      <c r="B136" s="3">
        <f>+'Tr.Rec. MVG Cons'!D136</f>
        <v>249836.15006150355</v>
      </c>
      <c r="C136" s="3">
        <f>+'Tr.Rec. MVG Mod'!D136</f>
        <v>301604.59043736046</v>
      </c>
      <c r="D136" s="3">
        <f>+'Tr.Rec. MVG Mod'!E136</f>
        <v>228255.6734912917</v>
      </c>
      <c r="E136" s="3">
        <f>+'Tr.Rec. MVG Cons'!F136</f>
        <v>2943.4446117755433</v>
      </c>
      <c r="F136" s="3">
        <f>+'Tr.Rec. MVG Mod'!F136</f>
        <v>4097.32566799887</v>
      </c>
      <c r="G136" s="3">
        <f>+'Tr.Rec. MVG Mod'!G136</f>
        <v>9819.25054537988</v>
      </c>
      <c r="H136" s="23">
        <f>+'Tr.Rec. MVG Cons'!H136</f>
        <v>0.21580476570211804</v>
      </c>
      <c r="I136" s="23">
        <f>+'Tr.Rec. MVG Mod'!H136</f>
        <v>0.7334891694606873</v>
      </c>
      <c r="J136" s="6">
        <f>STDEVP(B127:B137)</f>
        <v>3461.2475502550647</v>
      </c>
      <c r="K136" s="6">
        <f>STDEVP(C127:C137)</f>
        <v>5540.310392774086</v>
      </c>
      <c r="L136" s="6">
        <f>STDEVP(D127:D137)</f>
        <v>5543.68105224193</v>
      </c>
    </row>
    <row r="137" spans="1:12" ht="12.75">
      <c r="A137" s="2">
        <v>42338</v>
      </c>
      <c r="B137" s="3">
        <f>+'Tr.Rec. MVG Cons'!D137</f>
        <v>251906.47639926765</v>
      </c>
      <c r="C137" s="3">
        <f>+'Tr.Rec. MVG Mod'!D137</f>
        <v>304454.07525861217</v>
      </c>
      <c r="D137" s="3">
        <f>+'Tr.Rec. MVG Mod'!E137</f>
        <v>231831.4343030007</v>
      </c>
      <c r="E137" s="3">
        <f>+'Tr.Rec. MVG Cons'!F137</f>
        <v>2070.326337764098</v>
      </c>
      <c r="F137" s="3">
        <f>+'Tr.Rec. MVG Mod'!F137</f>
        <v>2849.48482125171</v>
      </c>
      <c r="G137" s="3">
        <f>+'Tr.Rec. MVG Mod'!G137</f>
        <v>3575.760811708984</v>
      </c>
      <c r="H137" s="23">
        <f>+'Tr.Rec. MVG Cons'!H137</f>
        <v>0.20075042096266937</v>
      </c>
      <c r="I137" s="23">
        <f>+'Tr.Rec. MVG Mod'!H137</f>
        <v>0.7262264095561148</v>
      </c>
      <c r="J137" s="6">
        <f aca="true" t="shared" si="22" ref="J137:J142">STDEVP(B128:B138)</f>
        <v>3871.799079188296</v>
      </c>
      <c r="K137" s="6">
        <f aca="true" t="shared" si="23" ref="K137:K142">STDEVP(C128:C138)</f>
        <v>6116.5917344807585</v>
      </c>
      <c r="L137" s="6">
        <f aca="true" t="shared" si="24" ref="L137:L142">STDEVP(D128:D138)</f>
        <v>5530.768400877001</v>
      </c>
    </row>
    <row r="138" spans="1:12" ht="12.75">
      <c r="A138" s="2">
        <v>42368</v>
      </c>
      <c r="B138" s="3">
        <f>+'Tr.Rec. MVG Cons'!D138</f>
        <v>246633.88755524124</v>
      </c>
      <c r="C138" s="3">
        <f>+'Tr.Rec. MVG Mod'!D138</f>
        <v>297588.720633142</v>
      </c>
      <c r="D138" s="3">
        <f>+'Tr.Rec. MVG Mod'!E138</f>
        <v>227924.2849692432</v>
      </c>
      <c r="E138" s="3">
        <f>+'Tr.Rec. MVG Cons'!F138</f>
        <v>-5272.58884402641</v>
      </c>
      <c r="F138" s="3">
        <f>+'Tr.Rec. MVG Mod'!F138</f>
        <v>-6865.35462547018</v>
      </c>
      <c r="G138" s="3">
        <f>+'Tr.Rec. MVG Mod'!G138</f>
        <v>-3907.149333757494</v>
      </c>
      <c r="H138" s="23">
        <f>+'Tr.Rec. MVG Cons'!H138</f>
        <v>0.1870960258599803</v>
      </c>
      <c r="I138" s="23">
        <f>+'Tr.Rec. MVG Mod'!H138</f>
        <v>0.6966443566389877</v>
      </c>
      <c r="J138" s="6">
        <f t="shared" si="22"/>
        <v>4295.62417205589</v>
      </c>
      <c r="K138" s="6">
        <f t="shared" si="23"/>
        <v>6707.501348718577</v>
      </c>
      <c r="L138" s="6">
        <f t="shared" si="24"/>
        <v>5639.099098545846</v>
      </c>
    </row>
    <row r="139" spans="1:12" ht="12.75">
      <c r="A139" s="2">
        <v>42398</v>
      </c>
      <c r="B139" s="3">
        <f>+'Tr.Rec. MVG Cons'!D139</f>
        <v>244622.8351924997</v>
      </c>
      <c r="C139" s="3">
        <f>+'Tr.Rec. MVG Mod'!D139</f>
        <v>294255.35955497576</v>
      </c>
      <c r="D139" s="3">
        <f>+'Tr.Rec. MVG Mod'!E139</f>
        <v>224624.81101822658</v>
      </c>
      <c r="E139" s="3">
        <f>+'Tr.Rec. MVG Cons'!F139</f>
        <v>-2011.0523627415241</v>
      </c>
      <c r="F139" s="3">
        <f>+'Tr.Rec. MVG Mod'!F139</f>
        <v>-3333.3610781662283</v>
      </c>
      <c r="G139" s="3">
        <f>+'Tr.Rec. MVG Mod'!G139</f>
        <v>-3299.473951016611</v>
      </c>
      <c r="H139" s="23">
        <f>+'Tr.Rec. MVG Cons'!H139</f>
        <v>0.1999802417427312</v>
      </c>
      <c r="I139" s="23">
        <f>+'Tr.Rec. MVG Mod'!H139</f>
        <v>0.6963054853674917</v>
      </c>
      <c r="J139" s="6">
        <f t="shared" si="22"/>
        <v>4234.996568653964</v>
      </c>
      <c r="K139" s="6">
        <f t="shared" si="23"/>
        <v>6545.740209334922</v>
      </c>
      <c r="L139" s="6">
        <f t="shared" si="24"/>
        <v>5144.570756794443</v>
      </c>
    </row>
    <row r="140" spans="1:12" ht="12.75">
      <c r="A140" s="2">
        <v>42429</v>
      </c>
      <c r="B140" s="3">
        <f>+'Tr.Rec. MVG Cons'!D140</f>
        <v>245920.7579455336</v>
      </c>
      <c r="C140" s="3">
        <f>+'Tr.Rec. MVG Mod'!D140</f>
        <v>295816.3741725851</v>
      </c>
      <c r="D140" s="3">
        <f>+'Tr.Rec. MVG Mod'!E140</f>
        <v>225958.7615403565</v>
      </c>
      <c r="E140" s="3">
        <f>+'Tr.Rec. MVG Cons'!F140</f>
        <v>1297.9227530338976</v>
      </c>
      <c r="F140" s="3">
        <f>+'Tr.Rec. MVG Mod'!F140</f>
        <v>1561.0146176093258</v>
      </c>
      <c r="G140" s="3">
        <f>+'Tr.Rec. MVG Mod'!G140</f>
        <v>1333.9505221299187</v>
      </c>
      <c r="H140" s="23">
        <f>+'Tr.Rec. MVG Cons'!H140</f>
        <v>0.19961996405177151</v>
      </c>
      <c r="I140" s="23">
        <f>+'Tr.Rec. MVG Mod'!H140</f>
        <v>0.698576126322286</v>
      </c>
      <c r="J140" s="6">
        <f t="shared" si="22"/>
        <v>3967.168833873612</v>
      </c>
      <c r="K140" s="6">
        <f t="shared" si="23"/>
        <v>6188.43128905253</v>
      </c>
      <c r="L140" s="6">
        <f t="shared" si="24"/>
        <v>4810.020093166319</v>
      </c>
    </row>
    <row r="141" spans="1:12" ht="12.75">
      <c r="A141" s="2">
        <v>42460</v>
      </c>
      <c r="B141" s="3">
        <f>+'Tr.Rec. MVG Cons'!D141</f>
        <v>246227.52138179325</v>
      </c>
      <c r="C141" s="3">
        <f>+'Tr.Rec. MVG Mod'!D141</f>
        <v>296040.3861430538</v>
      </c>
      <c r="D141" s="3">
        <f>+'Tr.Rec. MVG Mod'!E141</f>
        <v>225748.4418650213</v>
      </c>
      <c r="E141" s="3">
        <f>+'Tr.Rec. MVG Cons'!F141</f>
        <v>306.76343625964364</v>
      </c>
      <c r="F141" s="3">
        <f>+'Tr.Rec. MVG Mod'!F141</f>
        <v>224.01197046873858</v>
      </c>
      <c r="G141" s="3">
        <f>+'Tr.Rec. MVG Mod'!G141</f>
        <v>-210.31967533519492</v>
      </c>
      <c r="H141" s="23">
        <f>+'Tr.Rec. MVG Cons'!H141</f>
        <v>0.2047907951677197</v>
      </c>
      <c r="I141" s="23">
        <f>+'Tr.Rec. MVG Mod'!H141</f>
        <v>0.7029194427803254</v>
      </c>
      <c r="J141" s="6">
        <f t="shared" si="22"/>
        <v>3046.456799105634</v>
      </c>
      <c r="K141" s="6">
        <f t="shared" si="23"/>
        <v>4837.786804661125</v>
      </c>
      <c r="L141" s="6">
        <f t="shared" si="24"/>
        <v>4025.7778403867724</v>
      </c>
    </row>
    <row r="142" spans="1:12" ht="12.75">
      <c r="A142" s="2">
        <v>42489</v>
      </c>
      <c r="B142" s="3">
        <f>+'Tr.Rec. MVG Cons'!D142</f>
        <v>246356.72824180772</v>
      </c>
      <c r="C142" s="3">
        <f>+'Tr.Rec. MVG Mod'!D142</f>
        <v>296258.5892026612</v>
      </c>
      <c r="D142" s="3">
        <f>+'Tr.Rec. MVG Mod'!E142</f>
        <v>225053.24186503497</v>
      </c>
      <c r="E142" s="3">
        <f>+'Tr.Rec. MVG Cons'!F142</f>
        <v>129.2068600144703</v>
      </c>
      <c r="F142" s="3">
        <f>+'Tr.Rec. MVG Mod'!F142</f>
        <v>218.20305960736005</v>
      </c>
      <c r="G142" s="3">
        <f>+'Tr.Rec. MVG Mod'!G142</f>
        <v>-695.1999999863328</v>
      </c>
      <c r="H142" s="23">
        <f>+'Tr.Rec. MVG Cons'!H142</f>
        <v>0.2130348637677275</v>
      </c>
      <c r="I142" s="23">
        <f>+'Tr.Rec. MVG Mod'!H142</f>
        <v>0.7120534733762622</v>
      </c>
      <c r="J142" s="6">
        <f t="shared" si="22"/>
        <v>3010.278109211849</v>
      </c>
      <c r="K142" s="6">
        <f t="shared" si="23"/>
        <v>4502.581258897834</v>
      </c>
      <c r="L142" s="6">
        <f t="shared" si="24"/>
        <v>3973.3105939058282</v>
      </c>
    </row>
    <row r="143" spans="1:12" ht="12.75">
      <c r="A143" s="2">
        <v>42521</v>
      </c>
      <c r="B143" s="3">
        <f>+'Tr.Rec. MVG Cons'!D143</f>
        <v>251130.76121380852</v>
      </c>
      <c r="C143" s="3">
        <f>+'Tr.Rec. MVG Mod'!D143</f>
        <v>301610.9863313411</v>
      </c>
      <c r="D143" s="3">
        <f>+'Tr.Rec. MVG Mod'!E143</f>
        <v>228741.46420456452</v>
      </c>
      <c r="E143" s="3">
        <f>+'Tr.Rec. MVG Cons'!F143</f>
        <v>4774.032972000801</v>
      </c>
      <c r="F143" s="3">
        <f>+'Tr.Rec. MVG Mod'!F143</f>
        <v>5352.397128679906</v>
      </c>
      <c r="G143" s="3">
        <f>+'Tr.Rec. MVG Mod'!G143</f>
        <v>3688.222339529544</v>
      </c>
      <c r="H143" s="23">
        <f>+'Tr.Rec. MVG Cons'!H143</f>
        <v>0.2238929700924399</v>
      </c>
      <c r="I143" s="23">
        <f>+'Tr.Rec. MVG Mod'!H143</f>
        <v>0.7286952212677655</v>
      </c>
      <c r="J143" s="6">
        <f aca="true" t="shared" si="25" ref="J143:L147">STDEVP(B134:B144)</f>
        <v>2844.328393037495</v>
      </c>
      <c r="K143" s="6">
        <f t="shared" si="25"/>
        <v>3525.63502082169</v>
      </c>
      <c r="L143" s="6">
        <f t="shared" si="25"/>
        <v>3755.96795535048</v>
      </c>
    </row>
    <row r="144" spans="1:12" ht="12.75">
      <c r="A144" s="2">
        <v>42551</v>
      </c>
      <c r="B144" s="3">
        <f>+'Tr.Rec. MVG Cons'!D144</f>
        <v>253969.9297006829</v>
      </c>
      <c r="C144" s="3">
        <f>+'Tr.Rec. MVG Mod'!D144</f>
        <v>305282.20326842123</v>
      </c>
      <c r="D144" s="3">
        <f>+'Tr.Rec. MVG Mod'!E144</f>
        <v>231064.63343819405</v>
      </c>
      <c r="E144" s="3">
        <f>+'Tr.Rec. MVG Cons'!F144</f>
        <v>2839.168486874376</v>
      </c>
      <c r="F144" s="3">
        <f>+'Tr.Rec. MVG Mod'!F144</f>
        <v>3671.216937080142</v>
      </c>
      <c r="G144" s="3">
        <f>+'Tr.Rec. MVG Mod'!G144</f>
        <v>2323.169233629538</v>
      </c>
      <c r="H144" s="23">
        <f>+'Tr.Rec. MVG Cons'!H144</f>
        <v>0.2290529626248885</v>
      </c>
      <c r="I144" s="23">
        <f>+'Tr.Rec. MVG Mod'!H144</f>
        <v>0.7421756983022716</v>
      </c>
      <c r="J144" s="6">
        <f t="shared" si="25"/>
        <v>3772.431052293969</v>
      </c>
      <c r="K144" s="6">
        <f t="shared" si="25"/>
        <v>4669.440934999048</v>
      </c>
      <c r="L144" s="6">
        <f t="shared" si="25"/>
        <v>4134.434542466082</v>
      </c>
    </row>
    <row r="145" spans="1:12" ht="12.75">
      <c r="A145" s="2">
        <v>42580</v>
      </c>
      <c r="B145" s="3">
        <f>+'Tr.Rec. MVG Cons'!D145</f>
        <v>257063.75591367506</v>
      </c>
      <c r="C145" s="3">
        <f>+'Tr.Rec. MVG Mod'!D145</f>
        <v>309732.61447649385</v>
      </c>
      <c r="D145" s="3">
        <f>+'Tr.Rec. MVG Mod'!E145</f>
        <v>234740.51025625202</v>
      </c>
      <c r="E145" s="3">
        <f>+'Tr.Rec. MVG Cons'!F145</f>
        <v>3093.826212992164</v>
      </c>
      <c r="F145" s="3">
        <f>+'Tr.Rec. MVG Mod'!F145</f>
        <v>4450.411208072619</v>
      </c>
      <c r="G145" s="3">
        <f>+'Tr.Rec. MVG Mod'!G145</f>
        <v>3675.8768180579646</v>
      </c>
      <c r="H145" s="23">
        <f>+'Tr.Rec. MVG Cons'!H145</f>
        <v>0.22323245657423074</v>
      </c>
      <c r="I145" s="23">
        <f>+'Tr.Rec. MVG Mod'!H145</f>
        <v>0.7499210422024185</v>
      </c>
      <c r="J145" s="6">
        <f t="shared" si="25"/>
        <v>4301.5736283985025</v>
      </c>
      <c r="K145" s="6">
        <f t="shared" si="25"/>
        <v>5306.611902653194</v>
      </c>
      <c r="L145" s="6">
        <f t="shared" si="25"/>
        <v>3246.2024055509473</v>
      </c>
    </row>
    <row r="146" spans="1:12" ht="12.75">
      <c r="A146" s="2">
        <v>42613</v>
      </c>
      <c r="B146" s="3">
        <f>+'Tr.Rec. MVG Cons'!D146</f>
        <v>256970.58781732756</v>
      </c>
      <c r="C146" s="3">
        <f>+'Tr.Rec. MVG Mod'!D146</f>
        <v>309457.58304129844</v>
      </c>
      <c r="D146" s="3">
        <f>+'Tr.Rec. MVG Mod'!E146</f>
        <v>232848.04640170335</v>
      </c>
      <c r="E146" s="3">
        <f>+'Tr.Rec. MVG Cons'!F146</f>
        <v>-93.16809634750825</v>
      </c>
      <c r="F146" s="3">
        <f>+'Tr.Rec. MVG Mod'!F146</f>
        <v>-275.0314351954148</v>
      </c>
      <c r="G146" s="3">
        <f>+'Tr.Rec. MVG Mod'!G146</f>
        <v>-1892.4638545486669</v>
      </c>
      <c r="H146" s="23">
        <f>+'Tr.Rec. MVG Cons'!H146</f>
        <v>0.2412254141562422</v>
      </c>
      <c r="I146" s="23">
        <f>+'Tr.Rec. MVG Mod'!H146</f>
        <v>0.7660953663959509</v>
      </c>
      <c r="J146" s="6">
        <f t="shared" si="25"/>
        <v>4650.723280215681</v>
      </c>
      <c r="K146" s="6">
        <f t="shared" si="25"/>
        <v>5686.311841109291</v>
      </c>
      <c r="L146" s="6">
        <f t="shared" si="25"/>
        <v>3384.1295454118826</v>
      </c>
    </row>
    <row r="147" spans="1:12" ht="12.75">
      <c r="A147" s="2">
        <v>42643</v>
      </c>
      <c r="B147" s="3">
        <f>+'Tr.Rec. MVG Cons'!D147</f>
        <v>256235.0366637215</v>
      </c>
      <c r="C147" s="3">
        <f>+'Tr.Rec. MVG Mod'!D147</f>
        <v>308178.04569825425</v>
      </c>
      <c r="D147" s="3">
        <f>+'Tr.Rec. MVG Mod'!E147</f>
        <v>232233.34919067097</v>
      </c>
      <c r="E147" s="3">
        <f>+'Tr.Rec. MVG Cons'!F147</f>
        <v>-735.5511536060658</v>
      </c>
      <c r="F147" s="3">
        <f>+'Tr.Rec. MVG Mod'!F147</f>
        <v>-1279.5373430441832</v>
      </c>
      <c r="G147" s="3">
        <f>+'Tr.Rec. MVG Mod'!G147</f>
        <v>-614.6972110323841</v>
      </c>
      <c r="H147" s="23">
        <f>+'Tr.Rec. MVG Cons'!H147</f>
        <v>0.24001687473050515</v>
      </c>
      <c r="I147" s="23">
        <f>+'Tr.Rec. MVG Mod'!H147</f>
        <v>0.7594469650758331</v>
      </c>
      <c r="J147" s="6">
        <f t="shared" si="25"/>
        <v>4710.235920936925</v>
      </c>
      <c r="K147" s="6">
        <f t="shared" si="25"/>
        <v>5771.886791618197</v>
      </c>
      <c r="L147" s="6">
        <f t="shared" si="25"/>
        <v>3300.594334213729</v>
      </c>
    </row>
    <row r="148" spans="1:12" ht="12.75">
      <c r="A148" s="2">
        <v>42674</v>
      </c>
      <c r="B148" s="3">
        <f>+'Tr.Rec. MVG Cons'!D148</f>
        <v>253459.7253878168</v>
      </c>
      <c r="C148" s="3">
        <f>+'Tr.Rec. MVG Mod'!D148</f>
        <v>306010.9235977777</v>
      </c>
      <c r="D148" s="3">
        <f>+'Tr.Rec. MVG Mod'!E148</f>
        <v>230262.4048821285</v>
      </c>
      <c r="E148" s="3">
        <f>+'Tr.Rec. MVG Cons'!F148</f>
        <v>-2775.311275904678</v>
      </c>
      <c r="F148" s="3">
        <f>+'Tr.Rec. MVG Mod'!F148</f>
        <v>-2167.122100476525</v>
      </c>
      <c r="G148" s="3">
        <f>+'Tr.Rec. MVG Mod'!G148</f>
        <v>-1970.9443085424718</v>
      </c>
      <c r="H148" s="23">
        <f>+'Tr.Rec. MVG Cons'!H148</f>
        <v>0.23197320505688301</v>
      </c>
      <c r="I148" s="23">
        <f>+'Tr.Rec. MVG Mod'!H148</f>
        <v>0.757485187156492</v>
      </c>
      <c r="J148" s="6">
        <f aca="true" t="shared" si="26" ref="J148:L150">STDEVP(B139:B149)</f>
        <v>4606.61663751708</v>
      </c>
      <c r="K148" s="6">
        <f t="shared" si="26"/>
        <v>5820.590359340309</v>
      </c>
      <c r="L148" s="6">
        <f t="shared" si="26"/>
        <v>3349.631699322433</v>
      </c>
    </row>
    <row r="149" spans="1:12" ht="12.75">
      <c r="A149" s="2">
        <v>42704</v>
      </c>
      <c r="B149" s="3">
        <f>+'Tr.Rec. MVG Cons'!D149</f>
        <v>254217.23852208568</v>
      </c>
      <c r="C149" s="3">
        <f>+'Tr.Rec. MVG Mod'!D149</f>
        <v>307620.8635683678</v>
      </c>
      <c r="D149" s="3">
        <f>+'Tr.Rec. MVG Mod'!E149</f>
        <v>231450.0246600058</v>
      </c>
      <c r="E149" s="3">
        <f>+'Tr.Rec. MVG Cons'!F149</f>
        <v>757.5131342688692</v>
      </c>
      <c r="F149" s="3">
        <f>+'Tr.Rec. MVG Mod'!F149</f>
        <v>1609.9399705900578</v>
      </c>
      <c r="G149" s="3">
        <f>+'Tr.Rec. MVG Mod'!G149</f>
        <v>1187.6197778772912</v>
      </c>
      <c r="H149" s="23">
        <f>+'Tr.Rec. MVG Cons'!H149</f>
        <v>0.22767213862079894</v>
      </c>
      <c r="I149" s="23">
        <f>+'Tr.Rec. MVG Mod'!H149</f>
        <v>0.76170838908362</v>
      </c>
      <c r="J149" s="6">
        <f t="shared" si="26"/>
        <v>4151.969591977999</v>
      </c>
      <c r="K149" s="6">
        <f t="shared" si="26"/>
        <v>5441.346998337206</v>
      </c>
      <c r="L149" s="6">
        <f t="shared" si="26"/>
        <v>3399.4497651784013</v>
      </c>
    </row>
    <row r="150" spans="1:12" ht="12.75">
      <c r="A150" s="2">
        <v>42734</v>
      </c>
      <c r="B150" s="3">
        <f>+'Tr.Rec. MVG Cons'!D150</f>
        <v>255079.85695723482</v>
      </c>
      <c r="C150" s="3">
        <f>+'Tr.Rec. MVG Mod'!D150</f>
        <v>309572.376050238</v>
      </c>
      <c r="D150" s="3">
        <f>+'Tr.Rec. MVG Mod'!E150</f>
        <v>235373.84847007468</v>
      </c>
      <c r="E150" s="3">
        <f>+'Tr.Rec. MVG Cons'!F150</f>
        <v>862.6184351491393</v>
      </c>
      <c r="F150" s="3">
        <f>+'Tr.Rec. MVG Mod'!F150</f>
        <v>1951.512481870188</v>
      </c>
      <c r="G150" s="3">
        <f>+'Tr.Rec. MVG Mod'!G150</f>
        <v>3923.8238100688905</v>
      </c>
      <c r="H150" s="23">
        <f>+'Tr.Rec. MVG Cons'!H150</f>
        <v>0.19706008487160132</v>
      </c>
      <c r="I150" s="23">
        <f>+'Tr.Rec. MVG Mod'!H150</f>
        <v>0.7419852758016328</v>
      </c>
      <c r="J150" s="6">
        <f t="shared" si="26"/>
        <v>3675.097443870612</v>
      </c>
      <c r="K150" s="6">
        <f t="shared" si="26"/>
        <v>4996.903729846956</v>
      </c>
      <c r="L150" s="6">
        <f t="shared" si="26"/>
        <v>3280.5833614642947</v>
      </c>
    </row>
    <row r="151" spans="1:12" ht="12.75">
      <c r="A151" s="2">
        <v>42766</v>
      </c>
      <c r="B151" s="3">
        <f>+'Tr.Rec. MVG Cons'!D151</f>
        <v>255513.28944058626</v>
      </c>
      <c r="C151" s="3">
        <f>+'Tr.Rec. MVG Mod'!D151</f>
        <v>310246.43585225404</v>
      </c>
      <c r="D151" s="3">
        <f>+'Tr.Rec. MVG Mod'!E151</f>
        <v>234407.20671175263</v>
      </c>
      <c r="E151" s="3">
        <f>+'Tr.Rec. MVG Cons'!F151</f>
        <v>433.43248335144017</v>
      </c>
      <c r="F151" s="3">
        <f>+'Tr.Rec. MVG Mod'!F151</f>
        <v>674.0598020160687</v>
      </c>
      <c r="G151" s="3">
        <f>+'Tr.Rec. MVG Mod'!G151</f>
        <v>-966.6417583220464</v>
      </c>
      <c r="H151" s="23">
        <f>+'Tr.Rec. MVG Cons'!H151</f>
        <v>0.2110608272883363</v>
      </c>
      <c r="I151" s="23">
        <f>+'Tr.Rec. MVG Mod'!H151</f>
        <v>0.7583922914050141</v>
      </c>
      <c r="J151" s="6">
        <f aca="true" t="shared" si="27" ref="J151:L154">STDEVP(B142:B152)</f>
        <v>4003.4982465311696</v>
      </c>
      <c r="K151" s="6">
        <f t="shared" si="27"/>
        <v>6155.735239289511</v>
      </c>
      <c r="L151" s="6">
        <f t="shared" si="27"/>
        <v>3968.8431184750357</v>
      </c>
    </row>
    <row r="152" spans="1:12" ht="12.75">
      <c r="A152" s="2">
        <v>42794</v>
      </c>
      <c r="B152" s="3">
        <f>+'Tr.Rec. MVG Cons'!D152</f>
        <v>263534.8191921348</v>
      </c>
      <c r="C152" s="3">
        <f>+'Tr.Rec. MVG Mod'!D152</f>
        <v>322634.10289246106</v>
      </c>
      <c r="D152" s="3">
        <f>+'Tr.Rec. MVG Mod'!E152</f>
        <v>241354.94380383825</v>
      </c>
      <c r="E152" s="3">
        <f>+'Tr.Rec. MVG Cons'!F152</f>
        <v>8021.5297515485145</v>
      </c>
      <c r="F152" s="3">
        <f>+'Tr.Rec. MVG Mod'!F152</f>
        <v>12387.667040207016</v>
      </c>
      <c r="G152" s="3">
        <f>+'Tr.Rec. MVG Mod'!G152</f>
        <v>6947.737092085619</v>
      </c>
      <c r="H152" s="23">
        <f>+'Tr.Rec. MVG Cons'!H152</f>
        <v>0.2217987538829651</v>
      </c>
      <c r="I152" s="23">
        <f>+'Tr.Rec. MVG Mod'!H152</f>
        <v>0.8127915908862278</v>
      </c>
      <c r="J152" s="6">
        <f t="shared" si="27"/>
        <v>4302.012317031847</v>
      </c>
      <c r="K152" s="6">
        <f t="shared" si="27"/>
        <v>7114.145077742094</v>
      </c>
      <c r="L152" s="6">
        <f t="shared" si="27"/>
        <v>4242.036385782279</v>
      </c>
    </row>
    <row r="153" spans="1:12" ht="12.75">
      <c r="A153" s="2">
        <v>42825</v>
      </c>
      <c r="B153" s="3">
        <f>+'Tr.Rec. MVG Cons'!D153</f>
        <v>266562.94713445293</v>
      </c>
      <c r="C153" s="3">
        <f>+'Tr.Rec. MVG Mod'!D153</f>
        <v>326842.31969922344</v>
      </c>
      <c r="D153" s="3">
        <f>+'Tr.Rec. MVG Mod'!E153</f>
        <v>242957.96827169092</v>
      </c>
      <c r="E153" s="3">
        <f>+'Tr.Rec. MVG Cons'!F153</f>
        <v>3028.127942318155</v>
      </c>
      <c r="F153" s="3">
        <f>+'Tr.Rec. MVG Mod'!F153</f>
        <v>4208.216806762386</v>
      </c>
      <c r="G153" s="3">
        <f>+'Tr.Rec. MVG Mod'!G153</f>
        <v>1603.024467852665</v>
      </c>
      <c r="H153" s="23">
        <f>+'Tr.Rec. MVG Cons'!H153</f>
        <v>0.23604978862762005</v>
      </c>
      <c r="I153" s="23">
        <f>+'Tr.Rec. MVG Mod'!H153</f>
        <v>0.8388435142753252</v>
      </c>
      <c r="J153" s="6">
        <f t="shared" si="27"/>
        <v>5071.975209093424</v>
      </c>
      <c r="K153" s="6">
        <f t="shared" si="27"/>
        <v>8164.340531264862</v>
      </c>
      <c r="L153" s="6">
        <f t="shared" si="27"/>
        <v>4782.954167778761</v>
      </c>
    </row>
    <row r="154" spans="1:12" ht="12.75">
      <c r="A154" s="2">
        <v>42853</v>
      </c>
      <c r="B154" s="3">
        <f>+'Tr.Rec. MVG Cons'!D154</f>
        <v>268437.0155218795</v>
      </c>
      <c r="C154" s="3">
        <f>+'Tr.Rec. MVG Mod'!D154</f>
        <v>328677.5405398937</v>
      </c>
      <c r="D154" s="3">
        <f>+'Tr.Rec. MVG Mod'!E154</f>
        <v>244375.40888222287</v>
      </c>
      <c r="E154" s="3">
        <f>+'Tr.Rec. MVG Cons'!F154</f>
        <v>1874.0683874265524</v>
      </c>
      <c r="F154" s="3">
        <f>+'Tr.Rec. MVG Mod'!F154</f>
        <v>1835.2208406702266</v>
      </c>
      <c r="G154" s="3">
        <f>+'Tr.Rec. MVG Mod'!G154</f>
        <v>1417.4406105319504</v>
      </c>
      <c r="H154" s="23">
        <f>+'Tr.Rec. MVG Cons'!H154</f>
        <v>0.24061606639656619</v>
      </c>
      <c r="I154" s="23">
        <f>+'Tr.Rec. MVG Mod'!H154</f>
        <v>0.8430213165767082</v>
      </c>
      <c r="J154" s="6">
        <f t="shared" si="27"/>
        <v>5834.699485633765</v>
      </c>
      <c r="K154" s="6">
        <f t="shared" si="27"/>
        <v>9237.436470656003</v>
      </c>
      <c r="L154" s="6">
        <f t="shared" si="27"/>
        <v>5418.2783920968395</v>
      </c>
    </row>
    <row r="155" spans="1:12" ht="12.75">
      <c r="A155" s="2">
        <v>42886</v>
      </c>
      <c r="B155" s="3">
        <f>+'Tr.Rec. MVG Cons'!D155</f>
        <v>269802.5247502281</v>
      </c>
      <c r="C155" s="3">
        <f>+'Tr.Rec. MVG Mod'!D155</f>
        <v>331222.7603016388</v>
      </c>
      <c r="D155" s="3">
        <f>+'Tr.Rec. MVG Mod'!E155</f>
        <v>246138.5513528681</v>
      </c>
      <c r="E155" s="3">
        <f>+'Tr.Rec. MVG Cons'!F155</f>
        <v>1365.5092283486156</v>
      </c>
      <c r="F155" s="3">
        <f>+'Tr.Rec. MVG Mod'!F155</f>
        <v>2545.219761745131</v>
      </c>
      <c r="G155" s="3">
        <f>+'Tr.Rec. MVG Mod'!G155</f>
        <v>1763.1424706452235</v>
      </c>
      <c r="H155" s="23">
        <f>+'Tr.Rec. MVG Cons'!H155</f>
        <v>0.23663973397359994</v>
      </c>
      <c r="I155" s="23">
        <f>+'Tr.Rec. MVG Mod'!H155</f>
        <v>0.8508420894877071</v>
      </c>
      <c r="J155" s="6">
        <f aca="true" t="shared" si="28" ref="J155:L156">STDEVP(B146:B156)</f>
        <v>6056.113246041795</v>
      </c>
      <c r="K155" s="6">
        <f t="shared" si="28"/>
        <v>9548.54299734299</v>
      </c>
      <c r="L155" s="6">
        <f t="shared" si="28"/>
        <v>5622.792886938364</v>
      </c>
    </row>
    <row r="156" spans="1:12" ht="12.75">
      <c r="A156" s="2">
        <v>42916</v>
      </c>
      <c r="B156" s="3">
        <f>+'Tr.Rec. MVG Cons'!D156</f>
        <v>266334.95201508346</v>
      </c>
      <c r="C156" s="3">
        <f>+'Tr.Rec. MVG Mod'!D156</f>
        <v>326562.01180324383</v>
      </c>
      <c r="D156" s="3">
        <f>+'Tr.Rec. MVG Mod'!E156</f>
        <v>242891.77568660874</v>
      </c>
      <c r="E156" s="3">
        <f>+'Tr.Rec. MVG Cons'!F156</f>
        <v>-3467.5727351446403</v>
      </c>
      <c r="F156" s="3">
        <f>+'Tr.Rec. MVG Mod'!F156</f>
        <v>-4660.748498394969</v>
      </c>
      <c r="G156" s="3">
        <f>+'Tr.Rec. MVG Mod'!G156</f>
        <v>-3246.7756662593456</v>
      </c>
      <c r="H156" s="23">
        <f>+'Tr.Rec. MVG Cons'!H156</f>
        <v>0.23443176328474724</v>
      </c>
      <c r="I156" s="23">
        <f>+'Tr.Rec. MVG Mod'!H156</f>
        <v>0.8367023611663509</v>
      </c>
      <c r="J156" s="6">
        <f t="shared" si="28"/>
        <v>5984.634334029499</v>
      </c>
      <c r="K156" s="6">
        <f t="shared" si="28"/>
        <v>9289.291345162828</v>
      </c>
      <c r="L156" s="6">
        <f t="shared" si="28"/>
        <v>5460.81995086819</v>
      </c>
    </row>
    <row r="157" spans="1:12" ht="12.75">
      <c r="A157" s="2">
        <v>42947</v>
      </c>
      <c r="B157" s="3">
        <f>+'Tr.Rec. MVG Cons'!D157</f>
        <v>263190.63174962235</v>
      </c>
      <c r="C157" s="3">
        <f>+'Tr.Rec. MVG Mod'!D157</f>
        <v>320884.47247514874</v>
      </c>
      <c r="D157" s="3">
        <f>+'Tr.Rec. MVG Mod'!E157</f>
        <v>240660.58930996357</v>
      </c>
      <c r="E157" s="3">
        <f>+'Tr.Rec. MVG Cons'!F157</f>
        <v>-3144.3202654611086</v>
      </c>
      <c r="F157" s="3">
        <f>+'Tr.Rec. MVG Mod'!F157</f>
        <v>-5677.539328095096</v>
      </c>
      <c r="G157" s="3">
        <f>+'Tr.Rec. MVG Mod'!G157</f>
        <v>-2231.1863766451715</v>
      </c>
      <c r="H157" s="23">
        <f>+'Tr.Rec. MVG Cons'!H157</f>
        <v>0.22530042439658748</v>
      </c>
      <c r="I157" s="23">
        <f>+'Tr.Rec. MVG Mod'!H157</f>
        <v>0.8022388316518514</v>
      </c>
      <c r="J157" s="6">
        <f aca="true" t="shared" si="29" ref="J157:L158">STDEVP(B148:B158)</f>
        <v>5854.604814097616</v>
      </c>
      <c r="K157" s="6">
        <f t="shared" si="29"/>
        <v>8808.778252474922</v>
      </c>
      <c r="L157" s="6">
        <f t="shared" si="29"/>
        <v>5142.611840737962</v>
      </c>
    </row>
    <row r="158" spans="1:12" ht="12.75">
      <c r="A158" s="2">
        <v>42978</v>
      </c>
      <c r="B158" s="3">
        <f>+'Tr.Rec. MVG Cons'!D158</f>
        <v>264822.40666934603</v>
      </c>
      <c r="C158" s="3">
        <f>+'Tr.Rec. MVG Mod'!D158</f>
        <v>322560.3851834512</v>
      </c>
      <c r="D158" s="3">
        <f>+'Tr.Rec. MVG Mod'!E158</f>
        <v>241175.62554827586</v>
      </c>
      <c r="E158" s="3">
        <f>+'Tr.Rec. MVG Cons'!F158</f>
        <v>1631.7749197236844</v>
      </c>
      <c r="F158" s="3">
        <f>+'Tr.Rec. MVG Mod'!F158</f>
        <v>1675.912708302436</v>
      </c>
      <c r="G158" s="3">
        <f>+'Tr.Rec. MVG Mod'!G158</f>
        <v>515.0362383122847</v>
      </c>
      <c r="H158" s="23">
        <f>+'Tr.Rec. MVG Cons'!H158</f>
        <v>0.23646781121070193</v>
      </c>
      <c r="I158" s="23">
        <f>+'Tr.Rec. MVG Mod'!H158</f>
        <v>0.8138475963517533</v>
      </c>
      <c r="J158" s="6">
        <f t="shared" si="29"/>
        <v>5336.284877048485</v>
      </c>
      <c r="K158" s="6">
        <f t="shared" si="29"/>
        <v>7826.887882338297</v>
      </c>
      <c r="L158" s="6">
        <f t="shared" si="29"/>
        <v>4360.187114862904</v>
      </c>
    </row>
    <row r="159" spans="1:12" ht="12.75">
      <c r="A159" s="2">
        <v>43008</v>
      </c>
      <c r="B159" s="3">
        <f>+'Tr.Rec. MVG Cons'!D159</f>
        <v>266763.99198707123</v>
      </c>
      <c r="C159" s="3">
        <f>+'Tr.Rec. MVG Mod'!D159</f>
        <v>324878.0184857794</v>
      </c>
      <c r="D159" s="3">
        <f>+'Tr.Rec. MVG Mod'!E159</f>
        <v>242606.70684473414</v>
      </c>
      <c r="E159" s="3">
        <f>+'Tr.Rec. MVG Cons'!F159</f>
        <v>1941.5853177251993</v>
      </c>
      <c r="F159" s="3">
        <f>+'Tr.Rec. MVG Mod'!F159</f>
        <v>2317.633302328235</v>
      </c>
      <c r="G159" s="3">
        <f>+'Tr.Rec. MVG Mod'!G159</f>
        <v>1431.0812964582874</v>
      </c>
      <c r="H159" s="23">
        <f>+'Tr.Rec. MVG Cons'!H159</f>
        <v>0.24157285142337104</v>
      </c>
      <c r="I159" s="23">
        <f>+'Tr.Rec. MVG Mod'!H159</f>
        <v>0.8227131164104526</v>
      </c>
      <c r="J159" s="6">
        <f aca="true" t="shared" si="30" ref="J159:L160">STDEVP(B150:B160)</f>
        <v>4836.0253066303585</v>
      </c>
      <c r="K159" s="6">
        <f t="shared" si="30"/>
        <v>6687.222560643271</v>
      </c>
      <c r="L159" s="6">
        <f t="shared" si="30"/>
        <v>3459.874744033999</v>
      </c>
    </row>
    <row r="160" spans="1:12" ht="12.75">
      <c r="A160" s="2">
        <v>43039</v>
      </c>
      <c r="B160" s="3">
        <f>+'Tr.Rec. MVG Cons'!D160</f>
        <v>269853.2640949145</v>
      </c>
      <c r="C160" s="3">
        <f>+'Tr.Rec. MVG Mod'!D160</f>
        <v>326710.5756145552</v>
      </c>
      <c r="D160" s="3">
        <f>+'Tr.Rec. MVG Mod'!E160</f>
        <v>244318.3847365636</v>
      </c>
      <c r="E160" s="3">
        <f>+'Tr.Rec. MVG Cons'!F160</f>
        <v>3089.2721078432514</v>
      </c>
      <c r="F160" s="3">
        <f>+'Tr.Rec. MVG Mod'!F160</f>
        <v>1832.5571287758066</v>
      </c>
      <c r="G160" s="3">
        <f>+'Tr.Rec. MVG Mod'!G160</f>
        <v>1711.6778918294585</v>
      </c>
      <c r="H160" s="23">
        <f>+'Tr.Rec. MVG Cons'!H160</f>
        <v>0.2553487935835088</v>
      </c>
      <c r="I160" s="23">
        <f>+'Tr.Rec. MVG Mod'!H160</f>
        <v>0.8239219087799161</v>
      </c>
      <c r="J160" s="6">
        <f t="shared" si="30"/>
        <v>4132.214339999506</v>
      </c>
      <c r="K160" s="6">
        <f t="shared" si="30"/>
        <v>5374.4156738510155</v>
      </c>
      <c r="L160" s="6">
        <f t="shared" si="30"/>
        <v>3024.8130625749823</v>
      </c>
    </row>
    <row r="161" spans="1:12" ht="12.75">
      <c r="A161" s="2">
        <v>43069</v>
      </c>
      <c r="B161" s="3">
        <f>+'Tr.Rec. MVG Cons'!D161</f>
        <v>271122.62948408764</v>
      </c>
      <c r="C161" s="3">
        <f>+'Tr.Rec. MVG Mod'!D161</f>
        <v>328603.9230420255</v>
      </c>
      <c r="D161" s="3">
        <f>+'Tr.Rec. MVG Mod'!E161</f>
        <v>245398.1652228193</v>
      </c>
      <c r="E161" s="3">
        <f>+'Tr.Rec. MVG Cons'!F161</f>
        <v>1269.365389173152</v>
      </c>
      <c r="F161" s="3">
        <f>+'Tr.Rec. MVG Mod'!F161</f>
        <v>1893.3474274702603</v>
      </c>
      <c r="G161" s="3">
        <f>+'Tr.Rec. MVG Mod'!G161</f>
        <v>1079.7804862557095</v>
      </c>
      <c r="H161" s="23">
        <f>+'Tr.Rec. MVG Cons'!H161</f>
        <v>0.25724464261268354</v>
      </c>
      <c r="I161" s="23">
        <f>+'Tr.Rec. MVG Mod'!H161</f>
        <v>0.8320575781920616</v>
      </c>
      <c r="J161" s="6">
        <f aca="true" t="shared" si="31" ref="J161:L162">STDEVP(B152:B162)</f>
        <v>3264.7235733257685</v>
      </c>
      <c r="K161" s="6">
        <f t="shared" si="31"/>
        <v>3016.6872308786765</v>
      </c>
      <c r="L161" s="6">
        <f t="shared" si="31"/>
        <v>1805.6053000422814</v>
      </c>
    </row>
    <row r="162" spans="1:12" ht="12.75">
      <c r="A162" s="2">
        <v>43099</v>
      </c>
      <c r="B162" s="3">
        <f>+'Tr.Rec. MVG Cons'!D162</f>
        <v>274477.57949271065</v>
      </c>
      <c r="C162" s="3">
        <f>+'Tr.Rec. MVG Mod'!D162</f>
        <v>328688.0554008006</v>
      </c>
      <c r="D162" s="3">
        <f>+'Tr.Rec. MVG Mod'!E162</f>
        <v>245604.15165772135</v>
      </c>
      <c r="E162" s="3">
        <f>+'Tr.Rec. MVG Cons'!F162</f>
        <v>3354.950008623011</v>
      </c>
      <c r="F162" s="3">
        <f>+'Tr.Rec. MVG Mod'!F162</f>
        <v>84.13235877512489</v>
      </c>
      <c r="G162" s="3">
        <f>+'Tr.Rec. MVG Mod'!G162</f>
        <v>205.9864349020354</v>
      </c>
      <c r="H162" s="23">
        <f>+'Tr.Rec. MVG Cons'!H162</f>
        <v>0.2887342783498932</v>
      </c>
      <c r="I162" s="23">
        <f>+'Tr.Rec. MVG Mod'!H162</f>
        <v>0.8308390374307928</v>
      </c>
      <c r="J162" s="6">
        <f t="shared" si="31"/>
        <v>3429.84417263217</v>
      </c>
      <c r="K162" s="6">
        <f t="shared" si="31"/>
        <v>2809.3270703950493</v>
      </c>
      <c r="L162" s="6">
        <f t="shared" si="31"/>
        <v>1737.8184516781687</v>
      </c>
    </row>
    <row r="163" spans="1:12" ht="12.75">
      <c r="A163" s="2">
        <v>43131</v>
      </c>
      <c r="B163" s="3">
        <f>+'Tr.Rec. MVG Cons'!D163</f>
        <v>274015.0294302148</v>
      </c>
      <c r="C163" s="3">
        <f>+'Tr.Rec. MVG Mod'!D163</f>
        <v>325658.3106279232</v>
      </c>
      <c r="D163" s="3">
        <f>+'Tr.Rec. MVG Mod'!E163</f>
        <v>245093.01003485327</v>
      </c>
      <c r="E163" s="3">
        <f>+'Tr.Rec. MVG Cons'!F163</f>
        <v>-462.55006249586586</v>
      </c>
      <c r="F163" s="3">
        <f>+'Tr.Rec. MVG Mod'!F163</f>
        <v>-3029.7447728774277</v>
      </c>
      <c r="G163" s="3">
        <f>+'Tr.Rec. MVG Mod'!G163</f>
        <v>-511.1416228680755</v>
      </c>
      <c r="H163" s="23">
        <f>+'Tr.Rec. MVG Cons'!H163</f>
        <v>0.2892201939536152</v>
      </c>
      <c r="I163" s="23">
        <f>+'Tr.Rec. MVG Mod'!H163</f>
        <v>0.805653005930699</v>
      </c>
      <c r="J163" s="6">
        <f aca="true" t="shared" si="32" ref="J163:L164">STDEVP(B154:B164)</f>
        <v>3382.544172019658</v>
      </c>
      <c r="K163" s="6">
        <f t="shared" si="32"/>
        <v>3281.0768075312885</v>
      </c>
      <c r="L163" s="6">
        <f t="shared" si="32"/>
        <v>1800.3715103947804</v>
      </c>
    </row>
    <row r="164" spans="1:12" ht="12.75">
      <c r="A164" s="2">
        <v>43159</v>
      </c>
      <c r="B164" s="3">
        <f>+'Tr.Rec. MVG Cons'!D164</f>
        <v>270098.17833213723</v>
      </c>
      <c r="C164" s="3">
        <f>+'Tr.Rec. MVG Mod'!D164</f>
        <v>320535.01581093506</v>
      </c>
      <c r="D164" s="3">
        <f>+'Tr.Rec. MVG Mod'!E164</f>
        <v>241973.69322432828</v>
      </c>
      <c r="E164" s="3">
        <f>+'Tr.Rec. MVG Cons'!F164</f>
        <v>-3916.8510980775463</v>
      </c>
      <c r="F164" s="3">
        <f>+'Tr.Rec. MVG Mod'!F164</f>
        <v>-5123.294816988113</v>
      </c>
      <c r="G164" s="3">
        <f>+'Tr.Rec. MVG Mod'!G164</f>
        <v>-3119.3168105249933</v>
      </c>
      <c r="H164" s="23">
        <f>+'Tr.Rec. MVG Cons'!H164</f>
        <v>0.2812448510780894</v>
      </c>
      <c r="I164" s="23">
        <f>+'Tr.Rec. MVG Mod'!H164</f>
        <v>0.7856132258660677</v>
      </c>
      <c r="J164" s="6">
        <f t="shared" si="32"/>
        <v>3411.293788370416</v>
      </c>
      <c r="K164" s="6">
        <f t="shared" si="32"/>
        <v>3445.2914332050036</v>
      </c>
      <c r="L164" s="6">
        <f t="shared" si="32"/>
        <v>1957.2146682779783</v>
      </c>
    </row>
    <row r="165" spans="1:12" ht="12.75">
      <c r="A165" s="2">
        <v>43190</v>
      </c>
      <c r="B165" s="3">
        <f>+'Tr.Rec. MVG Cons'!D165</f>
        <v>270702.4531257636</v>
      </c>
      <c r="C165" s="3">
        <f>+'Tr.Rec. MVG Mod'!D165</f>
        <v>320871.0854954618</v>
      </c>
      <c r="D165" s="3">
        <f>+'Tr.Rec. MVG Mod'!E165</f>
        <v>240801.42560981933</v>
      </c>
      <c r="E165" s="3">
        <f>+'Tr.Rec. MVG Cons'!F165</f>
        <v>604.2747936263913</v>
      </c>
      <c r="F165" s="3">
        <f>+'Tr.Rec. MVG Mod'!F165</f>
        <v>336.06968452676665</v>
      </c>
      <c r="G165" s="3">
        <f>+'Tr.Rec. MVG Mod'!G165</f>
        <v>-1172.26761450895</v>
      </c>
      <c r="H165" s="23">
        <f>+'Tr.Rec. MVG Cons'!H165</f>
        <v>0.2990102751594428</v>
      </c>
      <c r="I165" s="23">
        <f>+'Tr.Rec. MVG Mod'!H165</f>
        <v>0.8006965988564247</v>
      </c>
      <c r="J165" s="6">
        <f aca="true" t="shared" si="33" ref="J165:L166">STDEVP(B156:B166)</f>
        <v>4108.466789238134</v>
      </c>
      <c r="K165" s="6">
        <f t="shared" si="33"/>
        <v>3387.0331875383054</v>
      </c>
      <c r="L165" s="6">
        <f t="shared" si="33"/>
        <v>1981.978760769131</v>
      </c>
    </row>
    <row r="166" spans="1:12" ht="12.75">
      <c r="A166" s="2">
        <v>43220</v>
      </c>
      <c r="B166" s="3">
        <f>+'Tr.Rec. MVG Cons'!D166</f>
        <v>277130.3948388283</v>
      </c>
      <c r="C166" s="3">
        <f>+'Tr.Rec. MVG Mod'!D166</f>
        <v>330848.86225461826</v>
      </c>
      <c r="D166" s="3">
        <f>+'Tr.Rec. MVG Mod'!E166</f>
        <v>246324.19985681068</v>
      </c>
      <c r="E166" s="3">
        <f>+'Tr.Rec. MVG Cons'!F166</f>
        <v>6427.941713064676</v>
      </c>
      <c r="F166" s="3">
        <f>+'Tr.Rec. MVG Mod'!F166</f>
        <v>9977.776759156433</v>
      </c>
      <c r="G166" s="3">
        <f>+'Tr.Rec. MVG Mod'!G166</f>
        <v>5522.77424699135</v>
      </c>
      <c r="H166" s="23">
        <f>+'Tr.Rec. MVG Cons'!H166</f>
        <v>0.3080619498201762</v>
      </c>
      <c r="I166" s="23">
        <f>+'Tr.Rec. MVG Mod'!H166</f>
        <v>0.8452466239780758</v>
      </c>
      <c r="J166" s="6">
        <f t="shared" si="33"/>
        <v>4487.971015449547</v>
      </c>
      <c r="K166" s="6">
        <f t="shared" si="33"/>
        <v>4073.254447854697</v>
      </c>
      <c r="L166" s="6">
        <f t="shared" si="33"/>
        <v>2288.4908104860037</v>
      </c>
    </row>
    <row r="167" spans="1:12" ht="12.75">
      <c r="A167" s="51">
        <v>43251</v>
      </c>
      <c r="B167" s="3">
        <f>+'Tr.Rec. MVG Cons'!D167</f>
        <v>277603.4694702105</v>
      </c>
      <c r="C167" s="3">
        <f>+'Tr.Rec. MVG Mod'!D167</f>
        <v>333043.2666417972</v>
      </c>
      <c r="D167" s="3">
        <f>+'Tr.Rec. MVG Mod'!E167</f>
        <v>247407.09538822586</v>
      </c>
      <c r="E167" s="3">
        <f>+'Tr.Rec. MVG Cons'!F167</f>
        <v>473.07463138218736</v>
      </c>
      <c r="F167" s="3">
        <f>+'Tr.Rec. MVG Mod'!F167</f>
        <v>2194.404387178947</v>
      </c>
      <c r="G167" s="3">
        <f>+'Tr.Rec. MVG Mod'!G167</f>
        <v>1082.8955314151826</v>
      </c>
      <c r="H167" s="23">
        <f>+'Tr.Rec. MVG Cons'!H167</f>
        <v>0.3019637408198461</v>
      </c>
      <c r="I167" s="23">
        <f>+'Tr.Rec. MVG Mod'!H167</f>
        <v>0.8563617125357132</v>
      </c>
      <c r="J167" s="6">
        <f aca="true" t="shared" si="34" ref="J167:L169">STDEVP(B158:B168)</f>
        <v>3901.1693893167057</v>
      </c>
      <c r="K167" s="6">
        <f t="shared" si="34"/>
        <v>3924.983165587507</v>
      </c>
      <c r="L167" s="6">
        <f t="shared" si="34"/>
        <v>2426.011877731427</v>
      </c>
    </row>
    <row r="168" spans="1:12" ht="12.75">
      <c r="A168" s="2">
        <v>43280</v>
      </c>
      <c r="B168" s="3">
        <f>+'Tr.Rec. MVG Cons'!D168</f>
        <v>275144.16974465793</v>
      </c>
      <c r="C168" s="3">
        <f>+'Tr.Rec. MVG Mod'!D168</f>
        <v>330025.18213837576</v>
      </c>
      <c r="D168" s="3">
        <f>+'Tr.Rec. MVG Mod'!E168</f>
        <v>248482.80891150088</v>
      </c>
      <c r="E168" s="3">
        <f>+'Tr.Rec. MVG Cons'!F168</f>
        <v>-2459.299725552555</v>
      </c>
      <c r="F168" s="3">
        <f>+'Tr.Rec. MVG Mod'!F168</f>
        <v>-3018.0845034214435</v>
      </c>
      <c r="G168" s="3">
        <f>+'Tr.Rec. MVG Mod'!G168</f>
        <v>1075.7135232750152</v>
      </c>
      <c r="H168" s="23">
        <f>+'Tr.Rec. MVG Cons'!H168</f>
        <v>0.26661360833157044</v>
      </c>
      <c r="I168" s="23">
        <f>+'Tr.Rec. MVG Mod'!H168</f>
        <v>0.8154237322687488</v>
      </c>
      <c r="J168" s="6">
        <f t="shared" si="34"/>
        <v>3619.9831727956603</v>
      </c>
      <c r="K168" s="6">
        <f t="shared" si="34"/>
        <v>4365.157006617493</v>
      </c>
      <c r="L168" s="6">
        <f t="shared" si="34"/>
        <v>2903.1742217131155</v>
      </c>
    </row>
    <row r="169" spans="1:12" ht="12.75">
      <c r="A169" s="2">
        <v>43312</v>
      </c>
      <c r="B169" s="3">
        <f>+'Tr.Rec. MVG Cons'!D169</f>
        <v>278718.3018188446</v>
      </c>
      <c r="C169" s="3">
        <f>+'Tr.Rec. MVG Mod'!D169</f>
        <v>334970.1034705298</v>
      </c>
      <c r="D169" s="3">
        <f>+'Tr.Rec. MVG Mod'!E169</f>
        <v>251427.57805251825</v>
      </c>
      <c r="E169" s="3">
        <f>+'Tr.Rec. MVG Cons'!F169</f>
        <v>3574.1320741866366</v>
      </c>
      <c r="F169" s="3">
        <f>+'Tr.Rec. MVG Mod'!F169</f>
        <v>4944.9213321540155</v>
      </c>
      <c r="G169" s="3">
        <f>+'Tr.Rec. MVG Mod'!G169</f>
        <v>2944.769141017372</v>
      </c>
      <c r="H169" s="23">
        <f>+'Tr.Rec. MVG Cons'!H169</f>
        <v>0.2729072376632633</v>
      </c>
      <c r="I169" s="23">
        <f>+'Tr.Rec. MVG Mod'!H169</f>
        <v>0.8354252541801155</v>
      </c>
      <c r="J169" s="6">
        <f t="shared" si="34"/>
        <v>3177.491513346041</v>
      </c>
      <c r="K169" s="6">
        <f t="shared" si="34"/>
        <v>4762.505072074396</v>
      </c>
      <c r="L169" s="6">
        <f t="shared" si="34"/>
        <v>3251.878007234698</v>
      </c>
    </row>
    <row r="170" spans="1:12" ht="12.75">
      <c r="A170" s="2">
        <v>43343</v>
      </c>
      <c r="B170" s="3">
        <f>+'Tr.Rec. MVG Cons'!D170</f>
        <v>277672.85083273984</v>
      </c>
      <c r="C170" s="3">
        <f>+'Tr.Rec. MVG Mod'!D170</f>
        <v>335316.8653049436</v>
      </c>
      <c r="D170" s="3">
        <f>+'Tr.Rec. MVG Mod'!E170</f>
        <v>251635.6980899586</v>
      </c>
      <c r="E170" s="3">
        <f>+'Tr.Rec. MVG Cons'!F170</f>
        <v>-1045.4509861047263</v>
      </c>
      <c r="F170" s="3">
        <f>+'Tr.Rec. MVG Mod'!F170</f>
        <v>346.7618344138027</v>
      </c>
      <c r="G170" s="3">
        <f>+'Tr.Rec. MVG Mod'!G170</f>
        <v>208.1200374403561</v>
      </c>
      <c r="H170" s="23">
        <f>+'Tr.Rec. MVG Cons'!H170</f>
        <v>0.2603715274278122</v>
      </c>
      <c r="I170" s="23">
        <f>+'Tr.Rec. MVG Mod'!H170</f>
        <v>0.83681167214985</v>
      </c>
      <c r="J170" s="6">
        <f aca="true" t="shared" si="35" ref="J170:L171">STDEVP(B161:B171)</f>
        <v>3087.7908780199655</v>
      </c>
      <c r="K170" s="6">
        <f t="shared" si="35"/>
        <v>5194.7312768680395</v>
      </c>
      <c r="L170" s="6">
        <f t="shared" si="35"/>
        <v>3606.3756500366985</v>
      </c>
    </row>
    <row r="171" spans="1:12" ht="12.75">
      <c r="A171" s="2">
        <v>43373</v>
      </c>
      <c r="B171" s="3">
        <f>+'Tr.Rec. MVG Cons'!D171</f>
        <v>278716.51178205066</v>
      </c>
      <c r="C171" s="3">
        <f>+'Tr.Rec. MVG Mod'!D171</f>
        <v>336384.6029282795</v>
      </c>
      <c r="D171" s="3">
        <f>+'Tr.Rec. MVG Mod'!E171</f>
        <v>252229.66218749477</v>
      </c>
      <c r="E171" s="3">
        <f>+'Tr.Rec. MVG Cons'!F171</f>
        <v>1043.6609493108117</v>
      </c>
      <c r="F171" s="3">
        <f>+'Tr.Rec. MVG Mod'!F171</f>
        <v>1067.73762333591</v>
      </c>
      <c r="G171" s="3">
        <f>+'Tr.Rec. MVG Mod'!G171</f>
        <v>593.964097536169</v>
      </c>
      <c r="H171" s="23">
        <f>+'Tr.Rec. MVG Cons'!H171</f>
        <v>0.2648684959455587</v>
      </c>
      <c r="I171" s="23">
        <f>+'Tr.Rec. MVG Mod'!H171</f>
        <v>0.8415494074078471</v>
      </c>
      <c r="J171" s="6">
        <f t="shared" si="35"/>
        <v>2847.6931703716887</v>
      </c>
      <c r="K171" s="6">
        <f t="shared" si="35"/>
        <v>5461.543633385487</v>
      </c>
      <c r="L171" s="6">
        <f t="shared" si="35"/>
        <v>3611.1062255090524</v>
      </c>
    </row>
    <row r="172" spans="1:12" ht="12.75">
      <c r="A172" s="2">
        <v>43404</v>
      </c>
      <c r="B172" s="3">
        <f>+'Tr.Rec. MVG Cons'!D172</f>
        <v>276564.3966806519</v>
      </c>
      <c r="C172" s="3">
        <f>+'Tr.Rec. MVG Mod'!D172</f>
        <v>323678.93819100416</v>
      </c>
      <c r="D172" s="3">
        <f>+'Tr.Rec. MVG Mod'!E172</f>
        <v>248915.16550546343</v>
      </c>
      <c r="E172" s="3">
        <f>+'Tr.Rec. MVG Cons'!F172</f>
        <v>-2152.1151013987837</v>
      </c>
      <c r="F172" s="3">
        <f>+'Tr.Rec. MVG Mod'!F172</f>
        <v>-12705.664737275336</v>
      </c>
      <c r="G172" s="3">
        <f>+'Tr.Rec. MVG Mod'!G172</f>
        <v>-3314.496682031342</v>
      </c>
      <c r="H172" s="23">
        <f>+'Tr.Rec. MVG Cons'!H172</f>
        <v>0.2764923117518845</v>
      </c>
      <c r="I172" s="23">
        <f>+'Tr.Rec. MVG Mod'!H172</f>
        <v>0.7476377268554075</v>
      </c>
      <c r="J172" s="6">
        <f>STDEVP(B163:B173)</f>
        <v>2840.68424285204</v>
      </c>
      <c r="K172" s="6">
        <f>STDEVP(C163:C173)</f>
        <v>5680.730104206766</v>
      </c>
      <c r="L172" s="6">
        <f>STDEVP(D163:D173)</f>
        <v>3598.2486585637616</v>
      </c>
    </row>
    <row r="173" spans="1:12" ht="12.75">
      <c r="A173" s="2">
        <v>43434</v>
      </c>
      <c r="B173" s="3">
        <f>+'Tr.Rec. MVG Cons'!D173</f>
        <v>276564.3966806519</v>
      </c>
      <c r="C173" s="3">
        <f>+'Tr.Rec. MVG Mod'!D173</f>
        <v>323678.93819100416</v>
      </c>
      <c r="D173" s="3">
        <f>+'Tr.Rec. MVG Mod'!E173</f>
        <v>248915.16550546343</v>
      </c>
      <c r="E173" s="3">
        <f>+'Tr.Rec. MVG Cons'!F173</f>
        <v>0</v>
      </c>
      <c r="F173" s="3">
        <f>+'Tr.Rec. MVG Mod'!F173</f>
        <v>0</v>
      </c>
      <c r="G173" s="3">
        <f>+'Tr.Rec. MVG Mod'!G173</f>
        <v>0</v>
      </c>
      <c r="H173" s="23">
        <f>+'Tr.Rec. MVG Cons'!H173</f>
        <v>0.2764923117518845</v>
      </c>
      <c r="I173" s="23">
        <f>+'Tr.Rec. MVG Mod'!H173</f>
        <v>0.7476377268554075</v>
      </c>
      <c r="J173" s="6">
        <f>STDEVP(B164:B174)</f>
        <v>2925.1201099220425</v>
      </c>
      <c r="K173" s="6">
        <f>STDEVP(C164:C174)</f>
        <v>5875.502576451401</v>
      </c>
      <c r="L173" s="6">
        <f>STDEVP(D164:D174)</f>
        <v>3683.80529428167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E4">
      <selection activeCell="A39" sqref="A39"/>
    </sheetView>
  </sheetViews>
  <sheetFormatPr defaultColWidth="9.140625" defaultRowHeight="12.75"/>
  <cols>
    <col min="1" max="1" width="11.00390625" style="1" customWidth="1"/>
    <col min="2" max="4" width="9.7109375" style="0" customWidth="1"/>
  </cols>
  <sheetData>
    <row r="2" spans="1:3" ht="12.75">
      <c r="A2" s="24" t="s">
        <v>7</v>
      </c>
      <c r="B2" s="25"/>
      <c r="C2" s="25"/>
    </row>
    <row r="4" spans="2:4" ht="12.75">
      <c r="B4" s="1" t="s">
        <v>72</v>
      </c>
      <c r="C4" s="1" t="s">
        <v>73</v>
      </c>
      <c r="D4" t="s">
        <v>4</v>
      </c>
    </row>
    <row r="5" spans="1:4" ht="12.75">
      <c r="A5" s="1">
        <v>2004</v>
      </c>
      <c r="B5" s="26">
        <f>+'Tr.Rec. totali'!B6/'Tr.Rec. totali'!B2-1</f>
        <v>0.06848269000364704</v>
      </c>
      <c r="C5" s="26">
        <f>+'Tr.Rec. totali'!C6/'Tr.Rec. totali'!C2-1</f>
        <v>0.06772784926970221</v>
      </c>
      <c r="D5" s="26">
        <f>+'Tr.Rec. totali'!D6/'Tr.Rec. totali'!D2-1</f>
        <v>0.04381495685564185</v>
      </c>
    </row>
    <row r="6" spans="1:4" ht="12.75">
      <c r="A6" s="1">
        <v>2005</v>
      </c>
      <c r="B6" s="26">
        <f>+'Tr.Rec. totali'!B18/'Tr.Rec. totali'!B6-1</f>
        <v>0.12292101674204026</v>
      </c>
      <c r="C6" s="26">
        <f>+'Tr.Rec. totali'!C18/'Tr.Rec. totali'!C6-1</f>
        <v>0.16629514766558806</v>
      </c>
      <c r="D6" s="26">
        <f>+'Tr.Rec. totali'!D18/'Tr.Rec. totali'!D6-1</f>
        <v>0.16174069935538826</v>
      </c>
    </row>
    <row r="7" spans="1:4" ht="12.75">
      <c r="A7" s="1">
        <v>2006</v>
      </c>
      <c r="B7" s="26">
        <f>+'Tr.Rec. totali'!B30/'Tr.Rec. totali'!B18-1</f>
        <v>0.06660284837647112</v>
      </c>
      <c r="C7" s="26">
        <f>+'Tr.Rec. totali'!C30/'Tr.Rec. totali'!C18-1</f>
        <v>0.09667193679535346</v>
      </c>
      <c r="D7" s="26">
        <f>+'Tr.Rec. totali'!D30/'Tr.Rec. totali'!D18-1</f>
        <v>0.08712295488152733</v>
      </c>
    </row>
    <row r="8" spans="1:4" ht="12.75">
      <c r="A8" s="1">
        <v>2007</v>
      </c>
      <c r="B8" s="26">
        <f>+'Tr.Rec. totali'!B42/'Tr.Rec. totali'!B30-1</f>
        <v>0.017588468164206672</v>
      </c>
      <c r="C8" s="26">
        <f>+'Tr.Rec. totali'!C42/'Tr.Rec. totali'!C30-1</f>
        <v>0.0278978103054226</v>
      </c>
      <c r="D8" s="26">
        <f>+'Tr.Rec. totali'!D42/'Tr.Rec. totali'!D30-1</f>
        <v>0.045645674009261006</v>
      </c>
    </row>
    <row r="9" spans="1:4" ht="12.75">
      <c r="A9" s="1">
        <v>2008</v>
      </c>
      <c r="B9" s="26">
        <f>+'Tr.Rec. totali'!B54/'Tr.Rec. totali'!B42-1</f>
        <v>0.010826772753664171</v>
      </c>
      <c r="C9" s="26">
        <f>+'Tr.Rec. totali'!C54/'Tr.Rec. totali'!C42-1</f>
        <v>-0.008088186612533077</v>
      </c>
      <c r="D9" s="26">
        <f>+'Tr.Rec. totali'!D54/'Tr.Rec. totali'!D42-1</f>
        <v>-0.14745774282360136</v>
      </c>
    </row>
    <row r="10" spans="1:4" ht="12.75">
      <c r="A10" s="1">
        <v>2009</v>
      </c>
      <c r="B10" s="26">
        <f>+'Tr.Rec. totali'!B66/'Tr.Rec. totali'!B54-1</f>
        <v>0.17019684929794732</v>
      </c>
      <c r="C10" s="26">
        <f>+'Tr.Rec. totali'!C66/'Tr.Rec. totali'!C54-1</f>
        <v>0.19377664584093313</v>
      </c>
      <c r="D10" s="26">
        <f>+'Tr.Rec. totali'!D66/'Tr.Rec. totali'!D54-1</f>
        <v>0.15182234686299223</v>
      </c>
    </row>
    <row r="11" spans="1:4" ht="12.75">
      <c r="A11" s="1">
        <v>2010</v>
      </c>
      <c r="B11" s="26">
        <f>+'Tr.Rec. totali'!B78/'Tr.Rec. totali'!B66-1</f>
        <v>0.0646136399973567</v>
      </c>
      <c r="C11" s="26">
        <f>+'Tr.Rec. totali'!C78/'Tr.Rec. totali'!C66-1</f>
        <v>0.10847550017411312</v>
      </c>
      <c r="D11" s="26">
        <f>+'Tr.Rec. totali'!D78/'Tr.Rec. totali'!D66-1</f>
        <v>0.11686683110967233</v>
      </c>
    </row>
    <row r="12" spans="1:4" ht="12.75">
      <c r="A12" s="1">
        <v>2011</v>
      </c>
      <c r="B12" s="26">
        <f>+'Tr.Rec. totali'!B90/'Tr.Rec. totali'!B78-1</f>
        <v>0.05661457435503725</v>
      </c>
      <c r="C12" s="26">
        <f>+'Tr.Rec. totali'!C90/'Tr.Rec. totali'!C78-1</f>
        <v>0.052069870695488074</v>
      </c>
      <c r="D12" s="26">
        <f>+'Tr.Rec. totali'!D90/'Tr.Rec. totali'!D78-1</f>
        <v>0.042621369863086844</v>
      </c>
    </row>
    <row r="13" spans="1:4" ht="12.75">
      <c r="A13" s="1">
        <v>2012</v>
      </c>
      <c r="B13" s="26">
        <f>+'Tr.Rec. totali'!B102/'Tr.Rec. totali'!B90-1</f>
        <v>0.14669741210178722</v>
      </c>
      <c r="C13" s="26">
        <f>+'Tr.Rec. totali'!C102/'Tr.Rec. totali'!C90-1</f>
        <v>0.18181852453151293</v>
      </c>
      <c r="D13" s="26">
        <f>+'Tr.Rec. totali'!D102/'Tr.Rec. totali'!D90-1</f>
        <v>0.10548440237014378</v>
      </c>
    </row>
    <row r="14" spans="1:4" ht="12.75">
      <c r="A14" s="1">
        <v>2013</v>
      </c>
      <c r="B14" s="26">
        <f>+'Tr.Rec. totali'!B114/'Tr.Rec. totali'!B102-1</f>
        <v>0.10814894740752923</v>
      </c>
      <c r="C14" s="26">
        <f>+'Tr.Rec. totali'!C114/'Tr.Rec. totali'!C102-1</f>
        <v>0.13972272191957025</v>
      </c>
      <c r="D14" s="26">
        <f>+'Tr.Rec. totali'!D114/'Tr.Rec. totali'!D102-1</f>
        <v>0.09226449509875811</v>
      </c>
    </row>
    <row r="15" spans="1:4" ht="12.75">
      <c r="A15" s="1">
        <v>2014</v>
      </c>
      <c r="B15" s="26">
        <f>+'Tr.Rec. totali'!B126/'Tr.Rec. totali'!B114-1</f>
        <v>0.11321463445290192</v>
      </c>
      <c r="C15" s="26">
        <f>+'Tr.Rec. totali'!C126/'Tr.Rec. totali'!C114-1</f>
        <v>0.13516217548859877</v>
      </c>
      <c r="D15" s="26">
        <f>+'Tr.Rec. totali'!D126/'Tr.Rec. totali'!D114-1</f>
        <v>0.13967682929843783</v>
      </c>
    </row>
    <row r="16" spans="1:4" ht="12.75">
      <c r="A16" s="1">
        <v>2015</v>
      </c>
      <c r="B16" s="26">
        <f>+'Tr.Rec. totali'!B138/'Tr.Rec. totali'!B126-1</f>
        <v>0.006215424824236981</v>
      </c>
      <c r="C16" s="26">
        <f>+'Tr.Rec. totali'!C138/'Tr.Rec. totali'!C126-1</f>
        <v>0.004028455538098941</v>
      </c>
      <c r="D16" s="26">
        <f>+'Tr.Rec. totali'!D138/'Tr.Rec. totali'!D126-1</f>
        <v>0.05075891884089856</v>
      </c>
    </row>
    <row r="17" spans="1:4" ht="12.75">
      <c r="A17" s="1">
        <v>2016</v>
      </c>
      <c r="B17" s="26">
        <f>+'Tr.Rec. totali'!B150/'Tr.Rec. totali'!B138-1</f>
        <v>0.034244967249692504</v>
      </c>
      <c r="C17" s="26">
        <f>+'Tr.Rec. totali'!C150/'Tr.Rec. totali'!C138-1</f>
        <v>0.0402691855780013</v>
      </c>
      <c r="D17" s="26">
        <f>+'Tr.Rec. totali'!D150/'Tr.Rec. totali'!D138-1</f>
        <v>0.03268437806807967</v>
      </c>
    </row>
    <row r="18" spans="1:4" ht="12.75">
      <c r="A18" s="1">
        <v>2017</v>
      </c>
      <c r="B18" s="26">
        <f>+'Tr.Rec. totali'!B162/'Tr.Rec. totali'!B150-1</f>
        <v>0.07604568532719513</v>
      </c>
      <c r="C18" s="26">
        <f>+'Tr.Rec. totali'!C162/'Tr.Rec. totali'!C150-1</f>
        <v>0.06174865985930378</v>
      </c>
      <c r="D18" s="26">
        <f>+'Tr.Rec. totali'!D162/'Tr.Rec. totali'!D150-1</f>
        <v>0.043464060489911915</v>
      </c>
    </row>
    <row r="19" spans="1:4" ht="12.75">
      <c r="A19" s="1">
        <v>2018</v>
      </c>
      <c r="B19" s="26">
        <f>+'Tr.Rec. totali'!B173/'Tr.Rec. totali'!B162-1</f>
        <v>0.0076028693920942025</v>
      </c>
      <c r="C19" s="26">
        <f>+'Tr.Rec. totali'!C173/'Tr.Rec. totali'!C162-1</f>
        <v>-0.015239729973419158</v>
      </c>
      <c r="D19" s="26">
        <f>+'Tr.Rec. totali'!D173/'Tr.Rec. totali'!D162-1</f>
        <v>0.013481098855187001</v>
      </c>
    </row>
    <row r="22" spans="1:3" ht="12.75">
      <c r="A22" s="24" t="s">
        <v>8</v>
      </c>
      <c r="B22" s="25"/>
      <c r="C22" s="25"/>
    </row>
    <row r="24" spans="2:4" ht="12.75">
      <c r="B24" s="1" t="s">
        <v>72</v>
      </c>
      <c r="C24" s="1" t="s">
        <v>73</v>
      </c>
      <c r="D24" t="s">
        <v>4</v>
      </c>
    </row>
    <row r="25" spans="1:4" ht="12.75">
      <c r="A25" s="1">
        <v>2004</v>
      </c>
      <c r="B25" s="27">
        <f>+'Tr.Rec. totali'!B6-'Tr.Rec. totali'!B2</f>
        <v>6848.269000364715</v>
      </c>
      <c r="C25" s="27">
        <f>+'Tr.Rec. totali'!C6-'Tr.Rec. totali'!C2</f>
        <v>6772.784926970227</v>
      </c>
      <c r="D25" s="27">
        <f>+'Tr.Rec. totali'!D6-'Tr.Rec. totali'!D2</f>
        <v>4381.495685564179</v>
      </c>
    </row>
    <row r="26" spans="1:4" ht="12.75">
      <c r="A26" s="1">
        <v>2005</v>
      </c>
      <c r="B26" s="27">
        <f>+'Tr.Rec. totali'!B18-'Tr.Rec. totali'!B6</f>
        <v>13133.897862651851</v>
      </c>
      <c r="C26" s="27">
        <f>+'Tr.Rec. totali'!C18-'Tr.Rec. totali'!C6</f>
        <v>17755.79603609658</v>
      </c>
      <c r="D26" s="27">
        <f>+'Tr.Rec. totali'!D18-'Tr.Rec. totali'!D6</f>
        <v>16882.7361119446</v>
      </c>
    </row>
    <row r="27" spans="1:4" ht="12.75">
      <c r="A27" s="1">
        <v>2006</v>
      </c>
      <c r="B27" s="27">
        <f>+'Tr.Rec. totali'!B30-'Tr.Rec. totali'!B18</f>
        <v>7991.154067457945</v>
      </c>
      <c r="C27" s="27">
        <f>+'Tr.Rec. totali'!C30-'Tr.Rec. totali'!C18</f>
        <v>12038.419108076661</v>
      </c>
      <c r="D27" s="27">
        <f>+'Tr.Rec. totali'!D30-'Tr.Rec. totali'!D18</f>
        <v>10564.89819563742</v>
      </c>
    </row>
    <row r="28" spans="1:4" ht="12.75">
      <c r="A28" s="1">
        <v>2007</v>
      </c>
      <c r="B28" s="27">
        <f>+'Tr.Rec. totali'!B42-'Tr.Rec. totali'!B30</f>
        <v>2250.8546810534463</v>
      </c>
      <c r="C28" s="27">
        <f>+'Tr.Rec. totali'!C42-'Tr.Rec. totali'!C30</f>
        <v>3809.920261965395</v>
      </c>
      <c r="D28" s="27">
        <f>+'Tr.Rec. totali'!D42-'Tr.Rec. totali'!D30</f>
        <v>6017.429492591647</v>
      </c>
    </row>
    <row r="29" spans="1:4" ht="12.75">
      <c r="A29" s="1">
        <v>2008</v>
      </c>
      <c r="B29" s="27">
        <f>+'Tr.Rec. totali'!B54-'Tr.Rec. totali'!B42</f>
        <v>1409.9075563792721</v>
      </c>
      <c r="C29" s="27">
        <f>+'Tr.Rec. totali'!C54-'Tr.Rec. totali'!C42</f>
        <v>-1135.3947277468687</v>
      </c>
      <c r="D29" s="27">
        <f>+'Tr.Rec. totali'!D54-'Tr.Rec. totali'!D42</f>
        <v>-20326.542517766196</v>
      </c>
    </row>
    <row r="30" spans="1:4" ht="12.75">
      <c r="A30" s="1">
        <v>2009</v>
      </c>
      <c r="B30" s="27">
        <f>+'Tr.Rec. totali'!B66-'Tr.Rec. totali'!B54</f>
        <v>22403.706215401762</v>
      </c>
      <c r="C30" s="27">
        <f>+'Tr.Rec. totali'!C66-'Tr.Rec. totali'!C54</f>
        <v>26981.755793581455</v>
      </c>
      <c r="D30" s="27">
        <f>+'Tr.Rec. totali'!D66-'Tr.Rec. totali'!D54</f>
        <v>17842.164779456114</v>
      </c>
    </row>
    <row r="31" spans="1:4" ht="12.75">
      <c r="A31" s="1">
        <v>2010</v>
      </c>
      <c r="B31" s="27">
        <f>+'Tr.Rec. totali'!B78-'Tr.Rec. totali'!B66</f>
        <v>9952.942269201769</v>
      </c>
      <c r="C31" s="27">
        <f>+'Tr.Rec. totali'!C78-'Tr.Rec. totali'!C66</f>
        <v>18031.153590332746</v>
      </c>
      <c r="D31" s="27">
        <f>+'Tr.Rec. totali'!D78-'Tr.Rec. totali'!D66</f>
        <v>15819.349232913402</v>
      </c>
    </row>
    <row r="32" spans="1:4" ht="12.75">
      <c r="A32" s="1">
        <v>2011</v>
      </c>
      <c r="B32" s="27">
        <f>+'Tr.Rec. totali'!B90-'Tr.Rec. totali'!B78</f>
        <v>9284.265470678045</v>
      </c>
      <c r="C32" s="27">
        <f>+'Tr.Rec. totali'!C90-'Tr.Rec. totali'!C78</f>
        <v>9594.104604961816</v>
      </c>
      <c r="D32" s="27">
        <f>+'Tr.Rec. totali'!D90-'Tr.Rec. totali'!D78</f>
        <v>6443.563948380848</v>
      </c>
    </row>
    <row r="33" spans="1:4" ht="12.75">
      <c r="A33" s="1">
        <v>2012</v>
      </c>
      <c r="B33" s="27">
        <f>+'Tr.Rec. totali'!B102-'Tr.Rec. totali'!B90</f>
        <v>25418.99365991642</v>
      </c>
      <c r="C33" s="27">
        <f>+'Tr.Rec. totali'!C102-'Tr.Rec. totali'!C90</f>
        <v>35245.2554516129</v>
      </c>
      <c r="D33" s="27">
        <f>+'Tr.Rec. totali'!D102-'Tr.Rec. totali'!D90</f>
        <v>16626.98893709341</v>
      </c>
    </row>
    <row r="34" spans="1:4" ht="12.75">
      <c r="A34" s="1">
        <v>2013</v>
      </c>
      <c r="B34" s="27">
        <f>+'Tr.Rec. totali'!B114-'Tr.Rec. totali'!B102</f>
        <v>21488.545959394134</v>
      </c>
      <c r="C34" s="27">
        <f>+'Tr.Rec. totali'!C114-'Tr.Rec. totali'!C102</f>
        <v>32009.60861869043</v>
      </c>
      <c r="D34" s="27">
        <f>+'Tr.Rec. totali'!D114-'Tr.Rec. totali'!D102</f>
        <v>16077.280537785904</v>
      </c>
    </row>
    <row r="35" spans="1:4" ht="12.75">
      <c r="A35" s="1">
        <v>2014</v>
      </c>
      <c r="B35" s="27">
        <f>+'Tr.Rec. totali'!B126-'Tr.Rec. totali'!B114</f>
        <v>24927.885410214687</v>
      </c>
      <c r="C35" s="27">
        <f>+'Tr.Rec. totali'!C126-'Tr.Rec. totali'!C114</f>
        <v>35291.3040667772</v>
      </c>
      <c r="D35" s="27">
        <f>+'Tr.Rec. totali'!D126-'Tr.Rec. totali'!D114</f>
        <v>26584.602142282005</v>
      </c>
    </row>
    <row r="36" spans="1:4" ht="12.75">
      <c r="A36" s="1">
        <v>2015</v>
      </c>
      <c r="B36" s="27">
        <f>+'Tr.Rec. totali'!B138-'Tr.Rec. totali'!B126</f>
        <v>1523.4654025271884</v>
      </c>
      <c r="C36" s="27">
        <f>+'Tr.Rec. totali'!C138-'Tr.Rec. totali'!C126</f>
        <v>1194.0129018234438</v>
      </c>
      <c r="D36" s="27">
        <f>+'Tr.Rec. totali'!D138-'Tr.Rec. totali'!D126</f>
        <v>11010.318423359859</v>
      </c>
    </row>
    <row r="37" spans="1:4" ht="12.75">
      <c r="A37" s="1">
        <v>2016</v>
      </c>
      <c r="B37" s="27">
        <f>+'Tr.Rec. totali'!B150-'Tr.Rec. totali'!B138</f>
        <v>8445.969401993585</v>
      </c>
      <c r="C37" s="27">
        <f>+'Tr.Rec. totali'!C150-'Tr.Rec. totali'!C138</f>
        <v>11983.655417095986</v>
      </c>
      <c r="D37" s="27">
        <f>+'Tr.Rec. totali'!D150-'Tr.Rec. totali'!D138</f>
        <v>7449.563500831486</v>
      </c>
    </row>
    <row r="38" spans="1:4" ht="12.75">
      <c r="A38" s="1">
        <v>2017</v>
      </c>
      <c r="B38" s="27">
        <f>+'Tr.Rec. totali'!B162-'Tr.Rec. totali'!B150</f>
        <v>19397.722535475827</v>
      </c>
      <c r="C38" s="27">
        <f>+'Tr.Rec. totali'!C162-'Tr.Rec. totali'!C150</f>
        <v>19115.679350562626</v>
      </c>
      <c r="D38" s="27">
        <f>+'Tr.Rec. totali'!D162-'Tr.Rec. totali'!D150</f>
        <v>10230.30318764667</v>
      </c>
    </row>
    <row r="39" spans="1:4" ht="12.75">
      <c r="A39" s="1">
        <v>2018</v>
      </c>
      <c r="B39" s="27">
        <f>+'Tr.Rec. totali'!B173-'Tr.Rec. totali'!B162</f>
        <v>2086.8171879412257</v>
      </c>
      <c r="C39" s="27">
        <f>+'Tr.Rec. totali'!C173-'Tr.Rec. totali'!C162</f>
        <v>-5009.1172097964445</v>
      </c>
      <c r="D39" s="27">
        <f>+'Tr.Rec. totali'!D173-'Tr.Rec. totali'!D162</f>
        <v>3311.013847742084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  <col min="19" max="19" width="10.140625" style="0" bestFit="1" customWidth="1"/>
  </cols>
  <sheetData>
    <row r="2" ht="18">
      <c r="A2" s="39" t="s">
        <v>71</v>
      </c>
    </row>
    <row r="3" ht="18">
      <c r="A3" s="39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4" t="s">
        <v>59</v>
      </c>
    </row>
    <row r="6" spans="1:14" ht="15" customHeight="1">
      <c r="A6" s="34">
        <v>2004</v>
      </c>
      <c r="B6" s="37"/>
      <c r="C6" s="37"/>
      <c r="D6" s="37"/>
      <c r="E6" s="37"/>
      <c r="F6" s="37"/>
      <c r="G6" s="37"/>
      <c r="H6" s="37"/>
      <c r="I6" s="37"/>
      <c r="J6" s="37">
        <v>2.315154408173355</v>
      </c>
      <c r="K6" s="37">
        <v>0.5220661357291543</v>
      </c>
      <c r="L6" s="37">
        <v>2.714091730635526</v>
      </c>
      <c r="M6" s="37">
        <v>1.1430603124416392</v>
      </c>
      <c r="N6" s="38">
        <v>6.848269000364704</v>
      </c>
    </row>
    <row r="7" spans="1:17" ht="15" customHeight="1">
      <c r="A7" s="34">
        <v>2005</v>
      </c>
      <c r="B7" s="37">
        <v>2.4837936374411775</v>
      </c>
      <c r="C7" s="37">
        <v>1.0767962834291267</v>
      </c>
      <c r="D7" s="37">
        <v>0.6222123427049463</v>
      </c>
      <c r="E7" s="37">
        <v>-0.10391555608882533</v>
      </c>
      <c r="F7" s="37">
        <v>2.0356994842227616</v>
      </c>
      <c r="G7" s="37">
        <v>1.8097250287582287</v>
      </c>
      <c r="H7" s="37">
        <v>0.22418532675678024</v>
      </c>
      <c r="I7" s="37">
        <v>-0.2789097989871075</v>
      </c>
      <c r="J7" s="37">
        <v>2.3213945189118657</v>
      </c>
      <c r="K7" s="37">
        <v>-1.1991651278944364</v>
      </c>
      <c r="L7" s="37">
        <v>1.3645856972054649</v>
      </c>
      <c r="M7" s="37">
        <v>1.3645142767812752</v>
      </c>
      <c r="N7" s="38">
        <v>12.292101674204027</v>
      </c>
      <c r="P7" s="40" t="s">
        <v>63</v>
      </c>
      <c r="Q7" s="42">
        <v>38230</v>
      </c>
    </row>
    <row r="8" spans="1:17" ht="15" customHeight="1">
      <c r="A8" s="34">
        <v>2006</v>
      </c>
      <c r="B8" s="37">
        <v>0.019291980451325543</v>
      </c>
      <c r="C8" s="37">
        <v>1.973866401464981</v>
      </c>
      <c r="D8" s="37">
        <v>0.14287602723637793</v>
      </c>
      <c r="E8" s="37">
        <v>-1.65718249216597</v>
      </c>
      <c r="F8" s="37">
        <v>-3.353258135636455</v>
      </c>
      <c r="G8" s="37">
        <v>0.15724772565352393</v>
      </c>
      <c r="H8" s="37">
        <v>2.001738675874553</v>
      </c>
      <c r="I8" s="37">
        <v>1.6399962731657427</v>
      </c>
      <c r="J8" s="37">
        <v>1.9677296017124375</v>
      </c>
      <c r="K8" s="37">
        <v>1.3665352057728242</v>
      </c>
      <c r="L8" s="37">
        <v>0.5512880199644595</v>
      </c>
      <c r="M8" s="37">
        <v>1.8076859429954641</v>
      </c>
      <c r="N8" s="38">
        <v>6.660284837647112</v>
      </c>
      <c r="P8" s="40" t="s">
        <v>68</v>
      </c>
      <c r="Q8" s="43">
        <v>100000</v>
      </c>
    </row>
    <row r="9" spans="1:17" ht="15" customHeight="1">
      <c r="A9" s="34">
        <v>2007</v>
      </c>
      <c r="B9" s="37">
        <v>1.3307467558167645</v>
      </c>
      <c r="C9" s="37">
        <v>-0.3661627814790142</v>
      </c>
      <c r="D9" s="37">
        <v>0.5848958103926168</v>
      </c>
      <c r="E9" s="37">
        <v>1.1142856054025767</v>
      </c>
      <c r="F9" s="37">
        <v>2.3170331404725095</v>
      </c>
      <c r="G9" s="37">
        <v>-1.002557661118038</v>
      </c>
      <c r="H9" s="37">
        <v>-1.8237521073880454</v>
      </c>
      <c r="I9" s="37">
        <v>0.8651551587907126</v>
      </c>
      <c r="J9" s="37">
        <v>0.05331471786628936</v>
      </c>
      <c r="K9" s="37">
        <v>0.41708058944739945</v>
      </c>
      <c r="L9" s="37">
        <v>-1.2383273089943752</v>
      </c>
      <c r="M9" s="37">
        <v>-0.42925068110366804</v>
      </c>
      <c r="N9" s="38">
        <v>1.7588468164206672</v>
      </c>
      <c r="P9" s="40"/>
      <c r="Q9" s="42"/>
    </row>
    <row r="10" spans="1:19" ht="15" customHeight="1">
      <c r="A10" s="34">
        <v>2008</v>
      </c>
      <c r="B10" s="37">
        <v>-3.5567212175624405</v>
      </c>
      <c r="C10" s="37">
        <v>1.3250883392226243</v>
      </c>
      <c r="D10" s="37">
        <v>-1.2418795917124956</v>
      </c>
      <c r="E10" s="37">
        <v>0.5970808039519754</v>
      </c>
      <c r="F10" s="37">
        <v>-0.7422120770520593</v>
      </c>
      <c r="G10" s="37">
        <v>-2.792285349898707</v>
      </c>
      <c r="H10" s="37">
        <v>1.569547176619146</v>
      </c>
      <c r="I10" s="37">
        <v>1.896734541783804</v>
      </c>
      <c r="J10" s="37">
        <v>1.2492302278525491</v>
      </c>
      <c r="K10" s="37">
        <v>0.18104607190834401</v>
      </c>
      <c r="L10" s="37">
        <v>1.6689373297002819</v>
      </c>
      <c r="M10" s="37">
        <v>1.1055276381909396</v>
      </c>
      <c r="N10" s="38">
        <v>1.0826772753664171</v>
      </c>
      <c r="P10" s="40" t="s">
        <v>64</v>
      </c>
      <c r="Q10" s="42">
        <f>+MAX('Tr.Rec. totali'!A2:A181)</f>
        <v>43434</v>
      </c>
      <c r="S10" s="2"/>
    </row>
    <row r="11" spans="1:17" ht="15" customHeight="1">
      <c r="A11" s="34">
        <v>2009</v>
      </c>
      <c r="B11" s="37">
        <v>0.39488851883697573</v>
      </c>
      <c r="C11" s="37">
        <v>0.5644763223880889</v>
      </c>
      <c r="D11" s="37">
        <v>1.5498625771158785</v>
      </c>
      <c r="E11" s="37">
        <v>2.896369541955637</v>
      </c>
      <c r="F11" s="37">
        <v>0.3772240957966768</v>
      </c>
      <c r="G11" s="37">
        <v>0.6121971324766777</v>
      </c>
      <c r="H11" s="37">
        <v>3.0214763492059165</v>
      </c>
      <c r="I11" s="37">
        <v>0.18439984089570516</v>
      </c>
      <c r="J11" s="37">
        <v>1.1660092898736547</v>
      </c>
      <c r="K11" s="37">
        <v>-1.052023559891571</v>
      </c>
      <c r="L11" s="37">
        <v>2.2502682780827983</v>
      </c>
      <c r="M11" s="37">
        <v>3.96895001560766</v>
      </c>
      <c r="N11" s="38">
        <v>17.01968492979473</v>
      </c>
      <c r="P11" s="40" t="s">
        <v>65</v>
      </c>
      <c r="Q11" s="43">
        <f>VLOOKUP(Q10,'Tr.Rec. totali'!$A$2:$C$182,2)</f>
        <v>276564.3966806519</v>
      </c>
    </row>
    <row r="12" spans="1:17" ht="15" customHeight="1">
      <c r="A12" s="34">
        <v>2010</v>
      </c>
      <c r="B12" s="37">
        <v>-0.4654211308209514</v>
      </c>
      <c r="C12" s="37">
        <v>1.07266032816777</v>
      </c>
      <c r="D12" s="37">
        <v>3.514636168308111</v>
      </c>
      <c r="E12" s="37">
        <v>-0.8493356318905225</v>
      </c>
      <c r="F12" s="37">
        <v>0.16681005196857376</v>
      </c>
      <c r="G12" s="37">
        <v>-0.4273671757049199</v>
      </c>
      <c r="H12" s="37">
        <v>-0.2782028268957887</v>
      </c>
      <c r="I12" s="37">
        <v>2.4489116591110944</v>
      </c>
      <c r="J12" s="37">
        <v>-0.18333254855245693</v>
      </c>
      <c r="K12" s="37">
        <v>0.20232673382246172</v>
      </c>
      <c r="L12" s="37">
        <v>1.1210704607081214</v>
      </c>
      <c r="M12" s="37">
        <v>0.04678727386151493</v>
      </c>
      <c r="N12" s="38">
        <v>6.46136399973567</v>
      </c>
      <c r="P12" s="44"/>
      <c r="Q12" s="41"/>
    </row>
    <row r="13" spans="1:17" ht="15" customHeight="1">
      <c r="A13" s="34">
        <v>2011</v>
      </c>
      <c r="B13" s="37">
        <v>-0.7906517697424299</v>
      </c>
      <c r="C13" s="37">
        <v>1.6506587521859337</v>
      </c>
      <c r="D13" s="37">
        <v>-1.2951755224986656</v>
      </c>
      <c r="E13" s="37">
        <v>0.504872304002737</v>
      </c>
      <c r="F13" s="37">
        <v>2.8567770018082936</v>
      </c>
      <c r="G13" s="37">
        <v>-0.9403952530005963</v>
      </c>
      <c r="H13" s="37">
        <v>0.9701679615269801</v>
      </c>
      <c r="I13" s="37">
        <v>-3.379328932359705</v>
      </c>
      <c r="J13" s="37">
        <v>-0.0153704272978894</v>
      </c>
      <c r="K13" s="37">
        <v>0.788194555709619</v>
      </c>
      <c r="L13" s="37">
        <v>2.25125722441892</v>
      </c>
      <c r="M13" s="37">
        <v>3.115537848605565</v>
      </c>
      <c r="N13" s="38">
        <v>5.661457435503725</v>
      </c>
      <c r="P13" s="45" t="s">
        <v>66</v>
      </c>
      <c r="Q13" s="46">
        <f>+Q11/Q8-1</f>
        <v>1.7656439668065187</v>
      </c>
    </row>
    <row r="14" spans="1:17" ht="15" customHeight="1">
      <c r="A14" s="34">
        <v>2012</v>
      </c>
      <c r="B14" s="37">
        <v>1.3832006800092778</v>
      </c>
      <c r="C14" s="37">
        <v>1.3338414634146423</v>
      </c>
      <c r="D14" s="37">
        <v>-0.24821361414064658</v>
      </c>
      <c r="E14" s="37">
        <v>0.46960846919744237</v>
      </c>
      <c r="F14" s="37">
        <v>5.489841764213099</v>
      </c>
      <c r="G14" s="37">
        <v>2.101877718557224</v>
      </c>
      <c r="H14" s="37">
        <v>2.9334913961549294</v>
      </c>
      <c r="I14" s="37">
        <v>0.8338986322102855</v>
      </c>
      <c r="J14" s="37">
        <v>0.7341545302973722</v>
      </c>
      <c r="K14" s="37">
        <v>-0.31432865912598434</v>
      </c>
      <c r="L14" s="37">
        <v>0.590384373757375</v>
      </c>
      <c r="M14" s="37">
        <v>-1.3721986110457198</v>
      </c>
      <c r="N14" s="38">
        <f>+'Xform annue'!B13*100</f>
        <v>14.66974121017872</v>
      </c>
      <c r="P14" s="45" t="s">
        <v>69</v>
      </c>
      <c r="Q14" s="46">
        <f>+AVERAGE(B6:M16)/COUNT(B6:M16)</f>
        <v>0.005928836726079501</v>
      </c>
    </row>
    <row r="15" spans="1:17" ht="15" customHeight="1">
      <c r="A15" s="34">
        <v>2013</v>
      </c>
      <c r="B15" s="37">
        <v>0.4744758293685824</v>
      </c>
      <c r="C15" s="37">
        <v>4.04538601953144</v>
      </c>
      <c r="D15" s="37">
        <v>2.8419413019313</v>
      </c>
      <c r="E15" s="37">
        <v>1.5126664350121908</v>
      </c>
      <c r="F15" s="37">
        <v>-0.44907879475012924</v>
      </c>
      <c r="G15" s="37">
        <v>-1.657</v>
      </c>
      <c r="H15" s="37">
        <v>0.914</v>
      </c>
      <c r="I15" s="37">
        <v>-0.39</v>
      </c>
      <c r="J15" s="37">
        <v>0.901</v>
      </c>
      <c r="K15" s="37">
        <v>2.186</v>
      </c>
      <c r="L15" s="37">
        <v>0.45</v>
      </c>
      <c r="M15" s="37">
        <v>-0.33</v>
      </c>
      <c r="N15" s="38">
        <f>+'Xform annue'!B14*100</f>
        <v>10.814894740752923</v>
      </c>
      <c r="P15" s="45" t="s">
        <v>70</v>
      </c>
      <c r="Q15" s="46">
        <f>+MEDIAN(B6:M16)/100</f>
        <v>0.0074707726514868615</v>
      </c>
    </row>
    <row r="16" spans="1:17" ht="15" customHeight="1">
      <c r="A16" s="34">
        <v>2014</v>
      </c>
      <c r="B16" s="37">
        <v>-0.63</v>
      </c>
      <c r="C16" s="37">
        <v>1.5</v>
      </c>
      <c r="D16" s="37">
        <v>1.05</v>
      </c>
      <c r="E16" s="37">
        <v>0.76</v>
      </c>
      <c r="F16" s="37">
        <v>2.102</v>
      </c>
      <c r="G16" s="37">
        <v>0.845</v>
      </c>
      <c r="H16" s="37">
        <v>1.185</v>
      </c>
      <c r="I16" s="37">
        <v>2.267</v>
      </c>
      <c r="J16" s="37">
        <v>0.008</v>
      </c>
      <c r="K16" s="37">
        <v>-0.209</v>
      </c>
      <c r="L16" s="37">
        <v>2.425</v>
      </c>
      <c r="M16" s="37">
        <v>-0.712</v>
      </c>
      <c r="N16" s="38">
        <f>+'Xform annue'!B15*100</f>
        <v>11.321463445290192</v>
      </c>
      <c r="P16" s="45" t="s">
        <v>67</v>
      </c>
      <c r="Q16" s="46">
        <f>((1+Q13)^(1/(_XLL.FRAZIONE.ANNO(Q10,Q7)*12)))^12-1</f>
        <v>0.07399744222568483</v>
      </c>
    </row>
    <row r="17" spans="1:14" ht="15" customHeight="1">
      <c r="A17" s="34">
        <v>2015</v>
      </c>
      <c r="B17" s="37">
        <v>3.177</v>
      </c>
      <c r="C17" s="37">
        <v>0.839</v>
      </c>
      <c r="D17" s="37">
        <v>0.414</v>
      </c>
      <c r="E17" s="37">
        <v>-0.067</v>
      </c>
      <c r="F17" s="37">
        <v>0.685</v>
      </c>
      <c r="G17" s="37">
        <v>-2.377</v>
      </c>
      <c r="H17" s="37">
        <v>-3.048</v>
      </c>
      <c r="I17" s="37">
        <v>-0.073</v>
      </c>
      <c r="J17" s="37">
        <v>-0.07</v>
      </c>
      <c r="K17" s="37">
        <v>1.19</v>
      </c>
      <c r="L17" s="37">
        <f>+'Tr.Rec. MVG Cons'!B137*100</f>
        <v>0.828673647610412</v>
      </c>
      <c r="M17" s="37">
        <f>+'Tr.Rec. MVG Cons'!B138*100</f>
        <v>-2.093073953235505</v>
      </c>
      <c r="N17" s="38">
        <f>+'Xform annue'!B16*100</f>
        <v>0.6215424824236981</v>
      </c>
    </row>
    <row r="18" spans="1:17" ht="15" customHeight="1">
      <c r="A18" s="34">
        <v>2016</v>
      </c>
      <c r="B18" s="37">
        <f>+'Tr.Rec. MVG Cons'!B139*100</f>
        <v>-0.8153998555008363</v>
      </c>
      <c r="C18" s="37">
        <f>+'Tr.Rec. MVG Cons'!B140*100</f>
        <v>0.5305811912499994</v>
      </c>
      <c r="D18" s="37">
        <f>+'Tr.Rec. MVG Cons'!B141*100</f>
        <v>0.12474076561181412</v>
      </c>
      <c r="E18" s="37">
        <f>+'Tr.Rec. MVG Cons'!B142*100</f>
        <v>0.05247458094424129</v>
      </c>
      <c r="F18" s="37">
        <f>+'Tr.Rec. MVG Cons'!B143*100</f>
        <v>1.9378536994187159</v>
      </c>
      <c r="G18" s="37">
        <f>+'Tr.Rec. MVG Cons'!B144*100</f>
        <v>1.1305538489795546</v>
      </c>
      <c r="H18" s="37">
        <f>+'Tr.Rec. MVG Cons'!B145*100</f>
        <v>1.2181860335349155</v>
      </c>
      <c r="I18" s="37">
        <f>+'Tr.Rec. MVG Cons'!B146*100</f>
        <v>-0.03624318644858379</v>
      </c>
      <c r="J18" s="37">
        <f>+'Tr.Rec. MVG Cons'!B147*100</f>
        <v>-0.28623943302372734</v>
      </c>
      <c r="K18" s="37">
        <f>+'Tr.Rec. MVG Cons'!B148*100</f>
        <v>-1.0831115494743855</v>
      </c>
      <c r="L18" s="37">
        <f>+'Tr.Rec. MVG Cons'!B149*100</f>
        <v>0.29886923183153824</v>
      </c>
      <c r="M18" s="37">
        <f>+'Tr.Rec. MVG Cons'!B150*100</f>
        <v>0.33932334414615073</v>
      </c>
      <c r="N18" s="38">
        <f>+'Xform annue'!B17*100</f>
        <v>3.4244967249692504</v>
      </c>
      <c r="P18" s="45"/>
      <c r="Q18" s="46"/>
    </row>
    <row r="19" spans="1:17" ht="12.75">
      <c r="A19" s="34">
        <v>2017</v>
      </c>
      <c r="B19" s="37">
        <f>+'Tr.Rec. MVG Cons'!B151*100</f>
        <v>0.16992030986755718</v>
      </c>
      <c r="C19" s="37">
        <f>+'Tr.Rec. MVG Cons'!B152*100</f>
        <v>3.1393786871558085</v>
      </c>
      <c r="D19" s="37">
        <f>+'Tr.Rec. MVG Cons'!B153*100</f>
        <v>1.1490428291793986</v>
      </c>
      <c r="E19" s="37">
        <f>+'Tr.Rec. MVG Cons'!B154*100</f>
        <v>0.7030490949971715</v>
      </c>
      <c r="F19" s="37">
        <f>+'Tr.Rec. MVG Cons'!B155*100</f>
        <v>0.5086888727673502</v>
      </c>
      <c r="G19" s="37">
        <f>+'Tr.Rec. MVG Cons'!B156*100</f>
        <v>-1.2852261995527265</v>
      </c>
      <c r="H19" s="37">
        <f>+'Tr.Rec. MVG Cons'!B157*100</f>
        <v>-1.180588669144349</v>
      </c>
      <c r="I19" s="37">
        <f>+'Tr.Rec. MVG Cons'!B158*100</f>
        <v>0.6199973414236185</v>
      </c>
      <c r="J19" s="37">
        <f>+'Tr.Rec. MVG Cons'!B159*100</f>
        <v>0.7331650452635112</v>
      </c>
      <c r="K19" s="37">
        <f>+'Tr.Rec. MVG Cons'!B160*100</f>
        <v>1.1580543853883387</v>
      </c>
      <c r="L19" s="37">
        <f>+'Tr.Rec. MVG Cons'!B161*100</f>
        <v>0.4703909709710523</v>
      </c>
      <c r="M19" s="37">
        <f>+'Tr.Rec. MVG Cons'!B162*100</f>
        <v>1.2374289873947562</v>
      </c>
      <c r="N19" s="38">
        <f>+'Xform annue'!B18*100</f>
        <v>7.604568532719513</v>
      </c>
      <c r="P19" s="45"/>
      <c r="Q19" s="46"/>
    </row>
    <row r="20" spans="1:14" ht="12.75">
      <c r="A20" s="34">
        <v>2018</v>
      </c>
      <c r="B20" s="37">
        <f>+'Tr.Rec. MVG Cons'!B163*100</f>
        <v>-0.16852016232099704</v>
      </c>
      <c r="C20" s="37">
        <f>+'Tr.Rec. MVG Cons'!B164*100</f>
        <v>-1.429429293065498</v>
      </c>
      <c r="D20" s="37">
        <f>+'Tr.Rec. MVG Cons'!B165*100</f>
        <v>0.22372412778114753</v>
      </c>
      <c r="E20" s="37">
        <f>+'Tr.Rec. MVG Cons'!B166*100</f>
        <v>2.3745413603911167</v>
      </c>
      <c r="F20" s="37">
        <f>+'Tr.Rec. MVG Cons'!B167*100</f>
        <v>0.17070470803366927</v>
      </c>
      <c r="G20" s="37">
        <f>+'Tr.Rec. MVG Cons'!B168*100</f>
        <v>-0.8859038146194548</v>
      </c>
      <c r="H20" s="37">
        <f>+'Tr.Rec. MVG Cons'!B169*100</f>
        <v>1.2990033833911623</v>
      </c>
      <c r="I20" s="37">
        <f>+'Tr.Rec. MVG Cons'!B170*100</f>
        <v>-0.3750923349067457</v>
      </c>
      <c r="J20" s="37">
        <f>+'Tr.Rec. MVG Cons'!B171*100</f>
        <v>0.37585991795052087</v>
      </c>
      <c r="K20" s="37">
        <f>+'Tr.Rec. MVG Cons'!B172*100</f>
        <v>-0.7721519933062728</v>
      </c>
      <c r="L20" s="37">
        <f>+'Tr.Rec. MVG Cons'!B173*100</f>
        <v>0</v>
      </c>
      <c r="M20" s="37"/>
      <c r="N20" s="38">
        <f>+'Xform annue'!B19*100</f>
        <v>0.7602869392094203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9.140625" style="1" customWidth="1"/>
    <col min="16" max="16" width="29.421875" style="0" bestFit="1" customWidth="1"/>
    <col min="17" max="17" width="10.140625" style="0" bestFit="1" customWidth="1"/>
  </cols>
  <sheetData>
    <row r="2" ht="18">
      <c r="A2" s="39" t="s">
        <v>89</v>
      </c>
    </row>
    <row r="3" ht="18">
      <c r="A3" s="39"/>
    </row>
    <row r="5" spans="2:14" ht="15" customHeight="1">
      <c r="B5" s="1" t="s">
        <v>47</v>
      </c>
      <c r="C5" s="1" t="s">
        <v>48</v>
      </c>
      <c r="D5" s="1" t="s">
        <v>49</v>
      </c>
      <c r="E5" s="1" t="s">
        <v>50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  <c r="N5" s="35" t="s">
        <v>59</v>
      </c>
    </row>
    <row r="6" spans="1:14" ht="15" customHeight="1">
      <c r="A6" s="34">
        <v>2004</v>
      </c>
      <c r="B6" s="37"/>
      <c r="C6" s="37"/>
      <c r="D6" s="37"/>
      <c r="E6" s="37"/>
      <c r="F6" s="37"/>
      <c r="G6" s="37"/>
      <c r="H6" s="37"/>
      <c r="I6" s="37"/>
      <c r="J6" s="37">
        <v>1.837053679825052</v>
      </c>
      <c r="K6" s="37">
        <v>0.21494252085683466</v>
      </c>
      <c r="L6" s="37">
        <v>3.2108731853563723</v>
      </c>
      <c r="M6" s="37">
        <v>1.3670506399066549</v>
      </c>
      <c r="N6" s="38">
        <v>6.772784926970221</v>
      </c>
    </row>
    <row r="7" spans="1:17" ht="15" customHeight="1">
      <c r="A7" s="34">
        <v>2005</v>
      </c>
      <c r="B7" s="37">
        <v>2.8624824222608933</v>
      </c>
      <c r="C7" s="37">
        <v>1.3339922973011211</v>
      </c>
      <c r="D7" s="37">
        <v>0.6532715944129137</v>
      </c>
      <c r="E7" s="37">
        <v>-0.26320738061356186</v>
      </c>
      <c r="F7" s="37">
        <v>2.7524949356143398</v>
      </c>
      <c r="G7" s="37">
        <v>2.3354057593019775</v>
      </c>
      <c r="H7" s="37">
        <v>0.5248421485957315</v>
      </c>
      <c r="I7" s="37">
        <v>-0.24702859187472537</v>
      </c>
      <c r="J7" s="37">
        <v>3.3591587727865906</v>
      </c>
      <c r="K7" s="37">
        <v>-1.4455555323476068</v>
      </c>
      <c r="L7" s="37">
        <v>2.0732816681107056</v>
      </c>
      <c r="M7" s="37">
        <v>1.6619019787612666</v>
      </c>
      <c r="N7" s="38">
        <v>16.629514766558806</v>
      </c>
      <c r="P7" s="40" t="s">
        <v>63</v>
      </c>
      <c r="Q7" s="42">
        <v>38230</v>
      </c>
    </row>
    <row r="8" spans="1:17" ht="15" customHeight="1">
      <c r="A8" s="34">
        <v>2006</v>
      </c>
      <c r="B8" s="37">
        <v>0.31509642550619094</v>
      </c>
      <c r="C8" s="37">
        <v>2.202576985711452</v>
      </c>
      <c r="D8" s="37">
        <v>0.32894667837717706</v>
      </c>
      <c r="E8" s="37">
        <v>-1.437451174774504</v>
      </c>
      <c r="F8" s="37">
        <v>-3.3149677884006676</v>
      </c>
      <c r="G8" s="37">
        <v>0.29324367932627415</v>
      </c>
      <c r="H8" s="37">
        <v>2.147982353747806</v>
      </c>
      <c r="I8" s="37">
        <v>1.8635268979655988</v>
      </c>
      <c r="J8" s="37">
        <v>2.201625717582701</v>
      </c>
      <c r="K8" s="37">
        <v>1.8260802929524238</v>
      </c>
      <c r="L8" s="37">
        <v>0.7500886471963503</v>
      </c>
      <c r="M8" s="37">
        <v>2.251271548979804</v>
      </c>
      <c r="N8" s="38">
        <v>9.667193679535346</v>
      </c>
      <c r="P8" s="40" t="s">
        <v>68</v>
      </c>
      <c r="Q8" s="43">
        <v>100000</v>
      </c>
    </row>
    <row r="9" spans="1:17" ht="15" customHeight="1">
      <c r="A9" s="34">
        <v>2007</v>
      </c>
      <c r="B9" s="37">
        <v>1.563741525734708</v>
      </c>
      <c r="C9" s="37">
        <v>-0.6874621041115543</v>
      </c>
      <c r="D9" s="37">
        <v>0.9543201191207653</v>
      </c>
      <c r="E9" s="37">
        <v>1.2832853025109483</v>
      </c>
      <c r="F9" s="37">
        <v>3.131513225475968</v>
      </c>
      <c r="G9" s="37">
        <v>-1.0480385874104285</v>
      </c>
      <c r="H9" s="37">
        <v>-1.3731989801159352</v>
      </c>
      <c r="I9" s="37">
        <v>0.6416937386918915</v>
      </c>
      <c r="J9" s="37">
        <v>-0.158963869767332</v>
      </c>
      <c r="K9" s="37">
        <v>0.7861063048735004</v>
      </c>
      <c r="L9" s="37">
        <v>-1.6305622444533727</v>
      </c>
      <c r="M9" s="37">
        <v>-0.6001191928193262</v>
      </c>
      <c r="N9" s="38">
        <v>2.78978103054226</v>
      </c>
      <c r="P9" s="40"/>
      <c r="Q9" s="42"/>
    </row>
    <row r="10" spans="1:17" ht="15" customHeight="1">
      <c r="A10" s="34">
        <v>2008</v>
      </c>
      <c r="B10" s="37">
        <v>-4.209109104117024</v>
      </c>
      <c r="C10" s="37">
        <v>1.395045980467239</v>
      </c>
      <c r="D10" s="37">
        <v>-1.666449184851007</v>
      </c>
      <c r="E10" s="37">
        <v>0.9439281612135663</v>
      </c>
      <c r="F10" s="37">
        <v>-0.13001962211213383</v>
      </c>
      <c r="G10" s="37">
        <v>-3.6454784212763665</v>
      </c>
      <c r="H10" s="37">
        <v>1.5831734150781138</v>
      </c>
      <c r="I10" s="37">
        <v>2.502474133427741</v>
      </c>
      <c r="J10" s="37">
        <v>0.48508643090880643</v>
      </c>
      <c r="K10" s="37">
        <v>-0.5918003884059914</v>
      </c>
      <c r="L10" s="37">
        <v>1.6689373297002819</v>
      </c>
      <c r="M10" s="37">
        <v>1.1055276381909396</v>
      </c>
      <c r="N10" s="38">
        <v>-0.8088186612533077</v>
      </c>
      <c r="P10" s="40" t="s">
        <v>64</v>
      </c>
      <c r="Q10" s="42">
        <f>+'matr MVG Cons'!Q10</f>
        <v>43434</v>
      </c>
    </row>
    <row r="11" spans="1:17" ht="15" customHeight="1">
      <c r="A11" s="34">
        <v>2009</v>
      </c>
      <c r="B11" s="37">
        <v>0.4868490958868028</v>
      </c>
      <c r="C11" s="37">
        <v>-0.21053055841455454</v>
      </c>
      <c r="D11" s="37">
        <v>1.90613467943433</v>
      </c>
      <c r="E11" s="37">
        <v>3.665740852020053</v>
      </c>
      <c r="F11" s="37">
        <v>0.6541743401759527</v>
      </c>
      <c r="G11" s="37">
        <v>0.7803697196829877</v>
      </c>
      <c r="H11" s="37">
        <v>3.6123219862912546</v>
      </c>
      <c r="I11" s="37">
        <v>0.22657395468258473</v>
      </c>
      <c r="J11" s="37">
        <v>1.1963897434741606</v>
      </c>
      <c r="K11" s="37">
        <v>-0.984013501364305</v>
      </c>
      <c r="L11" s="37">
        <v>1.9577674755353418</v>
      </c>
      <c r="M11" s="37">
        <v>4.713063822994231</v>
      </c>
      <c r="N11" s="38">
        <v>19.377664584093313</v>
      </c>
      <c r="P11" s="40" t="s">
        <v>65</v>
      </c>
      <c r="Q11" s="43">
        <f>VLOOKUP(Q10,'Tr.Rec. totali'!$A$2:$C$182,3)</f>
        <v>323678.93819100416</v>
      </c>
    </row>
    <row r="12" spans="1:17" ht="15" customHeight="1">
      <c r="A12" s="34">
        <v>2010</v>
      </c>
      <c r="B12" s="37">
        <v>-0.3355174937904036</v>
      </c>
      <c r="C12" s="37">
        <v>1.2122871978201868</v>
      </c>
      <c r="D12" s="37">
        <v>4.279328717713917</v>
      </c>
      <c r="E12" s="37">
        <v>-0.9019184264544492</v>
      </c>
      <c r="F12" s="37">
        <v>0.17323990544936968</v>
      </c>
      <c r="G12" s="37">
        <v>0.053667217900315624</v>
      </c>
      <c r="H12" s="37">
        <v>-0.33148999023145864</v>
      </c>
      <c r="I12" s="37">
        <v>2.5472891299504976</v>
      </c>
      <c r="J12" s="37">
        <v>0.05012258237681313</v>
      </c>
      <c r="K12" s="37">
        <v>0.44313443211988757</v>
      </c>
      <c r="L12" s="37">
        <v>1.7185943860123725</v>
      </c>
      <c r="M12" s="37">
        <v>1.550918479050881</v>
      </c>
      <c r="N12" s="38">
        <v>10.847550017411312</v>
      </c>
      <c r="P12" s="44"/>
      <c r="Q12" s="41"/>
    </row>
    <row r="13" spans="1:17" ht="15" customHeight="1">
      <c r="A13" s="34">
        <v>2011</v>
      </c>
      <c r="B13" s="37">
        <v>-1.5621148543094412</v>
      </c>
      <c r="C13" s="37">
        <v>1.5362092837566916</v>
      </c>
      <c r="D13" s="37">
        <v>-1.3683072700743013</v>
      </c>
      <c r="E13" s="37">
        <v>1.0132192673007558</v>
      </c>
      <c r="F13" s="37">
        <v>2.961484212961376</v>
      </c>
      <c r="G13" s="37">
        <v>-1.3794939116962084</v>
      </c>
      <c r="H13" s="37">
        <v>0.8735394525528897</v>
      </c>
      <c r="I13" s="37">
        <v>-3.2424743664282225</v>
      </c>
      <c r="J13" s="37">
        <v>-0.0153704272978894</v>
      </c>
      <c r="K13" s="37">
        <v>1.1931901861375542</v>
      </c>
      <c r="L13" s="37">
        <v>2.1771980012175094</v>
      </c>
      <c r="M13" s="37">
        <v>3.115537848605565</v>
      </c>
      <c r="N13" s="38">
        <v>5.206987069548807</v>
      </c>
      <c r="P13" s="45" t="s">
        <v>66</v>
      </c>
      <c r="Q13" s="46">
        <f>+Q11/Q8-1</f>
        <v>2.2367893819100417</v>
      </c>
    </row>
    <row r="14" spans="1:17" ht="15" customHeight="1">
      <c r="A14" s="34">
        <v>2012</v>
      </c>
      <c r="B14" s="37">
        <v>1.3832006800092778</v>
      </c>
      <c r="C14" s="37">
        <v>1.5050422138836828</v>
      </c>
      <c r="D14" s="37">
        <v>1.5100535609509111</v>
      </c>
      <c r="E14" s="37">
        <v>0.7320509481985005</v>
      </c>
      <c r="F14" s="37">
        <v>5.489841764213099</v>
      </c>
      <c r="G14" s="37">
        <v>2.0627932080624185</v>
      </c>
      <c r="H14" s="37">
        <v>3.274995852438968</v>
      </c>
      <c r="I14" s="37">
        <v>0.7519435818910961</v>
      </c>
      <c r="J14" s="37">
        <v>0.7155179981421363</v>
      </c>
      <c r="K14" s="37">
        <v>-0.42406208474137264</v>
      </c>
      <c r="L14" s="37">
        <v>0.3751406612164126</v>
      </c>
      <c r="M14" s="37">
        <v>-0.4097614277909223</v>
      </c>
      <c r="N14" s="38">
        <f>+'Xform annue'!C13*100</f>
        <v>18.181852453151294</v>
      </c>
      <c r="P14" s="45" t="s">
        <v>69</v>
      </c>
      <c r="Q14" s="46">
        <f>+AVERAGE(B6:M16)/COUNT(B6:M16)</f>
        <v>0.007188274221370215</v>
      </c>
    </row>
    <row r="15" spans="1:17" ht="15" customHeight="1">
      <c r="A15" s="34">
        <v>2013</v>
      </c>
      <c r="B15" s="37">
        <v>1.0516464170852349</v>
      </c>
      <c r="C15" s="37">
        <v>4.704466336128962</v>
      </c>
      <c r="D15" s="37">
        <v>3.5355966807688906</v>
      </c>
      <c r="E15" s="37">
        <v>1.5369341274579906</v>
      </c>
      <c r="F15" s="37">
        <v>-0.4632232295490728</v>
      </c>
      <c r="G15" s="37">
        <v>-1.757</v>
      </c>
      <c r="H15" s="37">
        <v>1.1</v>
      </c>
      <c r="I15" s="37">
        <v>-0.604</v>
      </c>
      <c r="J15" s="37">
        <v>0.967</v>
      </c>
      <c r="K15" s="37">
        <v>2.271</v>
      </c>
      <c r="L15" s="37">
        <v>1.124</v>
      </c>
      <c r="M15" s="37">
        <v>-0.162</v>
      </c>
      <c r="N15" s="38">
        <f>+'Xform annue'!C14*100</f>
        <v>13.972272191957025</v>
      </c>
      <c r="P15" s="45" t="s">
        <v>70</v>
      </c>
      <c r="Q15" s="46">
        <f>+MEDIAN(B6:M16)/100</f>
        <v>0.009606600595603827</v>
      </c>
    </row>
    <row r="16" spans="1:17" ht="15" customHeight="1">
      <c r="A16" s="34">
        <v>2014</v>
      </c>
      <c r="B16" s="37">
        <v>-0.5</v>
      </c>
      <c r="C16" s="37">
        <v>1.9</v>
      </c>
      <c r="D16" s="37">
        <v>1.28</v>
      </c>
      <c r="E16" s="37">
        <v>1.01</v>
      </c>
      <c r="F16" s="37">
        <v>2.443</v>
      </c>
      <c r="G16" s="37">
        <v>0.86</v>
      </c>
      <c r="H16" s="37">
        <v>1.402</v>
      </c>
      <c r="I16" s="37">
        <v>2.331</v>
      </c>
      <c r="J16" s="37">
        <v>0.113</v>
      </c>
      <c r="K16" s="37">
        <v>-0.243</v>
      </c>
      <c r="L16" s="37">
        <v>2.414</v>
      </c>
      <c r="M16" s="37">
        <v>-0.484</v>
      </c>
      <c r="N16" s="38">
        <f>+'Xform annue'!C15*100</f>
        <v>13.516217548859878</v>
      </c>
      <c r="P16" s="45" t="s">
        <v>67</v>
      </c>
      <c r="Q16" s="46">
        <f>((1+Q13)^(1/(_XLL.FRAZIONE.ANNO(Q10,Q7)*12)))^12-1</f>
        <v>0.08591918177887381</v>
      </c>
    </row>
    <row r="17" spans="1:14" ht="15" customHeight="1">
      <c r="A17" s="34">
        <v>2015</v>
      </c>
      <c r="B17" s="37">
        <v>3.949</v>
      </c>
      <c r="C17" s="37">
        <v>0.945</v>
      </c>
      <c r="D17" s="37">
        <v>0.561</v>
      </c>
      <c r="E17" s="37">
        <v>-0.418</v>
      </c>
      <c r="F17" s="37">
        <v>0.86</v>
      </c>
      <c r="G17" s="37">
        <v>-2.648</v>
      </c>
      <c r="H17" s="37">
        <v>-3.928</v>
      </c>
      <c r="I17" s="37">
        <v>-0.202</v>
      </c>
      <c r="J17" s="37">
        <v>-0.2</v>
      </c>
      <c r="K17" s="37">
        <v>1.38</v>
      </c>
      <c r="L17" s="37">
        <f>+'Tr.Rec. MVG Mod'!B137*100</f>
        <v>0.9447750172235876</v>
      </c>
      <c r="M17" s="37">
        <f>+'Tr.Rec. MVG Mod'!B138*100</f>
        <v>-2.2549721561908895</v>
      </c>
      <c r="N17" s="38">
        <f>+'Xform annue'!C16*100</f>
        <v>0.40284555380989406</v>
      </c>
    </row>
    <row r="18" spans="1:17" ht="15" customHeight="1">
      <c r="A18" s="34">
        <v>2016</v>
      </c>
      <c r="B18" s="37">
        <f>+'Tr.Rec. MVG Mod'!B139*100</f>
        <v>-1.1201234613577593</v>
      </c>
      <c r="C18" s="37">
        <f>+'Tr.Rec. MVG Mod'!B140*100</f>
        <v>0.5304965795593855</v>
      </c>
      <c r="D18" s="37">
        <f>+'Tr.Rec. MVG Mod'!B141*100</f>
        <v>0.0757266973795299</v>
      </c>
      <c r="E18" s="37">
        <f>+'Tr.Rec. MVG Mod'!B142*100</f>
        <v>0.07370719328204174</v>
      </c>
      <c r="F18" s="37">
        <f>+'Tr.Rec. MVG Mod'!B143*100</f>
        <v>1.806663949587132</v>
      </c>
      <c r="G18" s="37">
        <f>+'Tr.Rec. MVG Mod'!B144*100</f>
        <v>1.2172026562212297</v>
      </c>
      <c r="H18" s="37">
        <f>+'Tr.Rec. MVG Mod'!B145*100</f>
        <v>1.457802374467141</v>
      </c>
      <c r="I18" s="37">
        <f>+'Tr.Rec. MVG Mod'!B146*100</f>
        <v>-0.08879640772098646</v>
      </c>
      <c r="J18" s="37">
        <f>+'Tr.Rec. MVG Mod'!B147*100</f>
        <v>-0.4134774564155408</v>
      </c>
      <c r="K18" s="37">
        <f>+'Tr.Rec. MVG Mod'!B148*100</f>
        <v>-0.7032045698019666</v>
      </c>
      <c r="L18" s="37">
        <f>+'Tr.Rec. MVG Mod'!B149*100</f>
        <v>0.526105392468325</v>
      </c>
      <c r="M18" s="37">
        <f>+'Tr.Rec. MVG Mod'!B150*100</f>
        <v>0.6343888575153502</v>
      </c>
      <c r="N18" s="38">
        <f>+'Xform annue'!C17*100</f>
        <v>4.02691855780013</v>
      </c>
      <c r="P18" s="45"/>
      <c r="Q18" s="46"/>
    </row>
    <row r="19" spans="1:17" ht="15" customHeight="1">
      <c r="A19" s="34">
        <v>2017</v>
      </c>
      <c r="B19" s="37">
        <f>+'Tr.Rec. MVG Mod'!B151*100</f>
        <v>0.2177390019795293</v>
      </c>
      <c r="C19" s="37">
        <f>+'Tr.Rec. MVG Mod'!B152*100</f>
        <v>3.992847494340377</v>
      </c>
      <c r="D19" s="37">
        <f>+'Tr.Rec. MVG Mod'!B153*100</f>
        <v>1.304331057701324</v>
      </c>
      <c r="E19" s="37">
        <f>+'Tr.Rec. MVG Mod'!B154*100</f>
        <v>0.5615003719099483</v>
      </c>
      <c r="F19" s="37">
        <f>+'Tr.Rec. MVG Mod'!B155*100</f>
        <v>0.7743820151399029</v>
      </c>
      <c r="G19" s="37">
        <f>+'Tr.Rec. MVG Mod'!B156*100</f>
        <v>-1.4071341275432012</v>
      </c>
      <c r="H19" s="37">
        <f>+'Tr.Rec. MVG Mod'!B157*100</f>
        <v>-1.7385792354549297</v>
      </c>
      <c r="I19" s="37">
        <f>+'Tr.Rec. MVG Mod'!B158*100</f>
        <v>0.522279154044213</v>
      </c>
      <c r="J19" s="37">
        <f>+'Tr.Rec. MVG Mod'!B159*100</f>
        <v>0.7185114505025391</v>
      </c>
      <c r="K19" s="37">
        <f>+'Tr.Rec. MVG Mod'!B160*100</f>
        <v>0.5640754450907837</v>
      </c>
      <c r="L19" s="37">
        <f>+'Tr.Rec. MVG Mod'!B161*100</f>
        <v>0.5795182552351743</v>
      </c>
      <c r="M19" s="37">
        <f>+'Tr.Rec. MVG Mod'!B162*100</f>
        <v>0.025602968460111345</v>
      </c>
      <c r="N19" s="38">
        <f>+'Xform annue'!C18*100</f>
        <v>6.174865985930378</v>
      </c>
      <c r="P19" s="45"/>
      <c r="Q19" s="46"/>
    </row>
    <row r="20" spans="1:14" ht="12.75">
      <c r="A20" s="34">
        <v>2018</v>
      </c>
      <c r="B20" s="37">
        <f>+'Tr.Rec. MVG Mod'!B163*100</f>
        <v>-0.9217690521740975</v>
      </c>
      <c r="C20" s="37">
        <f>+'Tr.Rec. MVG Mod'!B164*100</f>
        <v>-1.5732117528674694</v>
      </c>
      <c r="D20" s="37">
        <f>+'Tr.Rec. MVG Mod'!B165*100</f>
        <v>0.10484648102378533</v>
      </c>
      <c r="E20" s="37">
        <f>+'Tr.Rec. MVG Mod'!B166*100</f>
        <v>3.1095904898222817</v>
      </c>
      <c r="F20" s="37">
        <f>+'Tr.Rec. MVG Mod'!B167*100</f>
        <v>0.6632649035649814</v>
      </c>
      <c r="G20" s="37">
        <f>+'Tr.Rec. MVG Mod'!B168*100</f>
        <v>-0.9062139384632951</v>
      </c>
      <c r="H20" s="37">
        <f>+'Tr.Rec. MVG Mod'!B169*100</f>
        <v>1.4983466716429679</v>
      </c>
      <c r="I20" s="37">
        <f>+'Tr.Rec. MVG Mod'!B170*100</f>
        <v>0.10352023384209207</v>
      </c>
      <c r="J20" s="37">
        <f>+'Tr.Rec. MVG Mod'!B171*100</f>
        <v>0.3184264598098632</v>
      </c>
      <c r="K20" s="37">
        <f>+'Tr.Rec. MVG Mod'!B172*100</f>
        <v>-3.777124347152214</v>
      </c>
      <c r="L20" s="37">
        <f>+'Tr.Rec. MVG Mod'!B173*100</f>
        <v>0</v>
      </c>
      <c r="M20" s="37"/>
      <c r="N20" s="38">
        <f>+'Xform annue'!C19*100</f>
        <v>-1.5239729973419158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19.140625" style="0" customWidth="1"/>
  </cols>
  <sheetData>
    <row r="1" spans="2:4" s="28" customFormat="1" ht="39" customHeight="1">
      <c r="B1" s="29" t="s">
        <v>80</v>
      </c>
      <c r="C1" s="29" t="s">
        <v>81</v>
      </c>
      <c r="D1" s="29" t="s">
        <v>4</v>
      </c>
    </row>
    <row r="2" spans="1:4" ht="12.75">
      <c r="A2" s="7" t="s">
        <v>9</v>
      </c>
      <c r="B2" s="30">
        <v>38230</v>
      </c>
      <c r="C2" s="30">
        <v>38230</v>
      </c>
      <c r="D2" s="30">
        <v>38230</v>
      </c>
    </row>
    <row r="3" spans="1:4" ht="12.75">
      <c r="A3" s="7" t="s">
        <v>10</v>
      </c>
      <c r="B3" s="30">
        <v>41274</v>
      </c>
      <c r="C3" s="30">
        <v>41274</v>
      </c>
      <c r="D3" s="30">
        <v>41274</v>
      </c>
    </row>
    <row r="4" spans="1:4" ht="12.75">
      <c r="A4" s="7" t="s">
        <v>11</v>
      </c>
      <c r="B4" s="31">
        <f>8*12+4</f>
        <v>100</v>
      </c>
      <c r="C4" s="31">
        <f>8*12+4</f>
        <v>100</v>
      </c>
      <c r="D4" s="31">
        <f>8*12+4</f>
        <v>100</v>
      </c>
    </row>
    <row r="5" spans="1:4" ht="7.5" customHeight="1">
      <c r="A5" s="7"/>
      <c r="B5" s="31"/>
      <c r="C5" s="31"/>
      <c r="D5" s="31"/>
    </row>
    <row r="6" spans="1:4" ht="12.75">
      <c r="A6" s="7" t="s">
        <v>12</v>
      </c>
      <c r="B6" s="22">
        <v>100000</v>
      </c>
      <c r="C6" s="22">
        <v>100000</v>
      </c>
      <c r="D6" s="22">
        <v>100000</v>
      </c>
    </row>
    <row r="7" spans="1:4" ht="12.75">
      <c r="A7" s="7" t="s">
        <v>13</v>
      </c>
      <c r="B7" s="22">
        <f>+'Tr.Rec. totali'!B102</f>
        <v>198693.99078310523</v>
      </c>
      <c r="C7" s="22">
        <f>+'Tr.Rec. totali'!C102</f>
        <v>229093.79504585091</v>
      </c>
      <c r="D7" s="22">
        <f>+'Tr.Rec. totali'!D102</f>
        <v>174252.08386581542</v>
      </c>
    </row>
    <row r="8" spans="1:4" ht="12.75">
      <c r="A8" s="7" t="s">
        <v>14</v>
      </c>
      <c r="B8" s="32">
        <f>+B7/B6-1</f>
        <v>0.9869399078310523</v>
      </c>
      <c r="C8" s="32">
        <f>+C7/C6-1</f>
        <v>1.2909379504585092</v>
      </c>
      <c r="D8" s="32">
        <f>+D7/D6-1</f>
        <v>0.7425208386581543</v>
      </c>
    </row>
    <row r="9" spans="1:4" ht="12.75">
      <c r="A9" s="7" t="s">
        <v>15</v>
      </c>
      <c r="B9" s="32">
        <f>+((1+B8)^(1/B4))-1</f>
        <v>0.006889581926499355</v>
      </c>
      <c r="C9" s="32">
        <f>+((1+C8)^(1/C4))-1</f>
        <v>0.008324067171634253</v>
      </c>
      <c r="D9" s="32">
        <f>+((1+D8)^(1/D4))-1</f>
        <v>0.005568776536857056</v>
      </c>
    </row>
    <row r="10" spans="1:4" ht="12.75">
      <c r="A10" s="7" t="s">
        <v>16</v>
      </c>
      <c r="B10" s="22">
        <f>+(B7-B6)/B4</f>
        <v>986.9399078310522</v>
      </c>
      <c r="C10" s="22">
        <f>+(C7-C6)/C4</f>
        <v>1290.9379504585092</v>
      </c>
      <c r="D10" s="22">
        <f>+(D7-D6)/D4</f>
        <v>742.5208386581543</v>
      </c>
    </row>
    <row r="11" spans="1:4" ht="12.75">
      <c r="A11" s="7" t="s">
        <v>17</v>
      </c>
      <c r="B11" s="32">
        <f>+(((1+B8)^(1/B4))^12)-1</f>
        <v>0.08588083426581572</v>
      </c>
      <c r="C11" s="32">
        <f>+(((1+C8)^(1/C4))^12)-1</f>
        <v>0.10459125138447956</v>
      </c>
      <c r="D11" s="32">
        <f>+(((1+D8)^(1/D4))^12)-1</f>
        <v>0.06891053557807436</v>
      </c>
    </row>
    <row r="12" spans="1:4" ht="7.5" customHeight="1">
      <c r="A12" s="7"/>
      <c r="B12" s="31"/>
      <c r="C12" s="31"/>
      <c r="D12" s="31"/>
    </row>
    <row r="13" spans="1:4" ht="12.75">
      <c r="A13" s="7" t="s">
        <v>18</v>
      </c>
      <c r="B13" s="31">
        <v>72</v>
      </c>
      <c r="C13" s="31">
        <v>72</v>
      </c>
      <c r="D13" s="31">
        <v>71</v>
      </c>
    </row>
    <row r="14" spans="1:4" ht="12.75">
      <c r="A14" s="7" t="s">
        <v>19</v>
      </c>
      <c r="B14" s="31">
        <v>28</v>
      </c>
      <c r="C14" s="31">
        <v>28</v>
      </c>
      <c r="D14" s="31">
        <v>29</v>
      </c>
    </row>
    <row r="15" spans="1:4" ht="12.75">
      <c r="A15" s="7" t="s">
        <v>20</v>
      </c>
      <c r="B15" s="32">
        <f>+B13/B4</f>
        <v>0.72</v>
      </c>
      <c r="C15" s="32">
        <f>+C13/C4</f>
        <v>0.72</v>
      </c>
      <c r="D15" s="32">
        <f>+D13/D4</f>
        <v>0.71</v>
      </c>
    </row>
    <row r="16" spans="1:4" ht="12.75">
      <c r="A16" s="7" t="s">
        <v>21</v>
      </c>
      <c r="B16" s="22">
        <v>1991.1</v>
      </c>
      <c r="C16" s="22">
        <v>2500.27</v>
      </c>
      <c r="D16" s="22">
        <v>1884.52</v>
      </c>
    </row>
    <row r="17" spans="1:4" ht="12.75">
      <c r="A17" s="7" t="s">
        <v>22</v>
      </c>
      <c r="B17" s="22">
        <v>-1595.19</v>
      </c>
      <c r="C17" s="22">
        <v>-1818.77</v>
      </c>
      <c r="D17" s="22">
        <v>-2053.4</v>
      </c>
    </row>
    <row r="18" spans="1:4" ht="7.5" customHeight="1">
      <c r="A18" s="7"/>
      <c r="B18" s="31"/>
      <c r="C18" s="31"/>
      <c r="D18" s="31"/>
    </row>
    <row r="19" spans="1:4" ht="12.75">
      <c r="A19" s="7" t="s">
        <v>23</v>
      </c>
      <c r="B19" s="33">
        <v>-0.0356</v>
      </c>
      <c r="C19" s="33">
        <v>-0.0421</v>
      </c>
      <c r="D19" s="33">
        <v>-0.0474</v>
      </c>
    </row>
    <row r="20" spans="1:4" ht="12.75">
      <c r="A20" s="7" t="s">
        <v>24</v>
      </c>
      <c r="B20" s="22">
        <v>-5703.75</v>
      </c>
      <c r="C20" s="22">
        <v>-6093.85</v>
      </c>
      <c r="D20" s="22">
        <v>-6301.54</v>
      </c>
    </row>
    <row r="21" spans="1:4" ht="12.75">
      <c r="A21" s="7" t="s">
        <v>25</v>
      </c>
      <c r="B21" s="31">
        <v>3</v>
      </c>
      <c r="C21" s="31">
        <v>3</v>
      </c>
      <c r="D21" s="31">
        <v>4</v>
      </c>
    </row>
    <row r="22" spans="1:4" ht="12.75">
      <c r="A22" s="7" t="s">
        <v>26</v>
      </c>
      <c r="B22" s="1">
        <v>3</v>
      </c>
      <c r="C22" s="1">
        <v>4</v>
      </c>
      <c r="D22" s="1">
        <v>5</v>
      </c>
    </row>
    <row r="23" spans="1:4" ht="12.75">
      <c r="A23" s="7" t="s">
        <v>27</v>
      </c>
      <c r="B23" s="1">
        <v>0</v>
      </c>
      <c r="C23" s="1">
        <v>0</v>
      </c>
      <c r="D23" s="1">
        <v>0</v>
      </c>
    </row>
    <row r="24" spans="1:4" ht="7.5" customHeight="1">
      <c r="A24" s="7"/>
      <c r="B24" s="31"/>
      <c r="C24" s="31"/>
      <c r="D24" s="31"/>
    </row>
    <row r="25" spans="1:4" ht="12.75">
      <c r="A25" s="7" t="s">
        <v>28</v>
      </c>
      <c r="B25" s="33">
        <v>0.0549</v>
      </c>
      <c r="C25" s="33">
        <v>0.0549</v>
      </c>
      <c r="D25" s="33">
        <v>0.0424</v>
      </c>
    </row>
    <row r="26" spans="1:4" ht="12.75">
      <c r="A26" s="7" t="s">
        <v>29</v>
      </c>
      <c r="B26" s="22">
        <v>9794.26</v>
      </c>
      <c r="C26" s="22">
        <v>11198.32</v>
      </c>
      <c r="D26" s="22">
        <v>6412.2</v>
      </c>
    </row>
    <row r="27" spans="1:4" ht="12.75">
      <c r="A27" s="7" t="s">
        <v>30</v>
      </c>
      <c r="B27" s="1">
        <v>15</v>
      </c>
      <c r="C27" s="1">
        <v>12</v>
      </c>
      <c r="D27" s="1">
        <v>11</v>
      </c>
    </row>
    <row r="28" spans="1:4" ht="12.75">
      <c r="A28" s="7" t="s">
        <v>31</v>
      </c>
      <c r="B28" s="1">
        <v>5</v>
      </c>
      <c r="C28" s="1">
        <v>10</v>
      </c>
      <c r="D28" s="1">
        <v>7</v>
      </c>
    </row>
    <row r="29" spans="1:4" ht="12.75">
      <c r="A29" s="7" t="s">
        <v>32</v>
      </c>
      <c r="B29" s="1">
        <v>1</v>
      </c>
      <c r="C29" s="1">
        <v>1</v>
      </c>
      <c r="D29" s="1">
        <v>0</v>
      </c>
    </row>
    <row r="30" spans="1:4" ht="7.5" customHeight="1">
      <c r="A30" s="7"/>
      <c r="B30" s="31"/>
      <c r="C30" s="31"/>
      <c r="D30" s="31"/>
    </row>
    <row r="31" spans="1:4" ht="12.75">
      <c r="A31" s="7" t="s">
        <v>33</v>
      </c>
      <c r="B31" s="30">
        <v>39233</v>
      </c>
      <c r="C31" s="30">
        <v>39233</v>
      </c>
      <c r="D31" s="30">
        <v>39233</v>
      </c>
    </row>
    <row r="32" spans="1:4" ht="12.75">
      <c r="A32" s="7" t="s">
        <v>34</v>
      </c>
      <c r="B32" s="22">
        <f>+'Tr.Rec. totali'!B35</f>
        <v>134449.9876806642</v>
      </c>
      <c r="C32" s="22">
        <f>+'Tr.Rec. totali'!C35</f>
        <v>145258.85609114988</v>
      </c>
      <c r="D32" s="22">
        <f>+'Tr.Rec. totali'!D35</f>
        <v>138648.94157859814</v>
      </c>
    </row>
    <row r="33" spans="1:4" ht="12.75">
      <c r="A33" s="7" t="s">
        <v>35</v>
      </c>
      <c r="B33" s="30">
        <v>39629</v>
      </c>
      <c r="C33" s="30">
        <v>39629</v>
      </c>
      <c r="D33" s="30">
        <v>39871</v>
      </c>
    </row>
    <row r="34" spans="1:4" ht="12.75">
      <c r="A34" s="7" t="s">
        <v>34</v>
      </c>
      <c r="B34" s="22">
        <f>+'Tr.Rec. totali'!B48</f>
        <v>121984.34362840549</v>
      </c>
      <c r="C34" s="22">
        <f>+'Tr.Rec. totali'!C48</f>
        <v>130234.37973788018</v>
      </c>
      <c r="D34" s="22">
        <f>+'Tr.Rec. totali'!D56</f>
        <v>116394.76668270728</v>
      </c>
    </row>
    <row r="35" spans="1:4" ht="12.75">
      <c r="A35" s="7" t="s">
        <v>36</v>
      </c>
      <c r="B35" s="33">
        <f>+B34/B32-1</f>
        <v>-0.0927158437668748</v>
      </c>
      <c r="C35" s="33">
        <f>+C34/C32-1</f>
        <v>-0.10343242923406915</v>
      </c>
      <c r="D35" s="33">
        <f>+D34/D32-1</f>
        <v>-0.16050735506895508</v>
      </c>
    </row>
    <row r="36" spans="1:4" ht="12.75">
      <c r="A36" s="7" t="s">
        <v>37</v>
      </c>
      <c r="B36" s="22">
        <f>+B34-B32</f>
        <v>-12465.644052258707</v>
      </c>
      <c r="C36" s="22">
        <f>+C34-C32</f>
        <v>-15024.476353269696</v>
      </c>
      <c r="D36" s="22">
        <f>+D34-D32</f>
        <v>-22254.174895890857</v>
      </c>
    </row>
    <row r="37" spans="1:4" ht="12.75">
      <c r="A37" s="7" t="s">
        <v>38</v>
      </c>
      <c r="B37" s="30">
        <v>39903</v>
      </c>
      <c r="C37" s="30">
        <v>39933</v>
      </c>
      <c r="D37" s="30">
        <v>40268</v>
      </c>
    </row>
    <row r="38" spans="1:4" ht="7.5" customHeight="1">
      <c r="A38" s="7"/>
      <c r="B38" s="31"/>
      <c r="C38" s="31"/>
      <c r="D38" s="31"/>
    </row>
    <row r="39" spans="1:4" ht="12.75">
      <c r="A39" s="7" t="s">
        <v>39</v>
      </c>
      <c r="B39" s="22">
        <f>+AVERAGE('Tr.Rec. totali'!J11:J102)</f>
        <v>4429.566142508585</v>
      </c>
      <c r="C39" s="22">
        <f>+AVERAGE('Tr.Rec. totali'!K11:K102)</f>
        <v>5686.676291393841</v>
      </c>
      <c r="D39" s="22">
        <f>+AVERAGE('Tr.Rec. totali'!L11:L102)</f>
        <v>4387.725755057322</v>
      </c>
    </row>
    <row r="40" spans="1:4" ht="12.75">
      <c r="A40" s="7" t="s">
        <v>40</v>
      </c>
      <c r="B40" s="22">
        <f>+MEDIAN('Tr.Rec. totali'!J11:J102)</f>
        <v>3431.5632547882706</v>
      </c>
      <c r="C40" s="22">
        <f>+MEDIAN('Tr.Rec. totali'!K11:K102)</f>
        <v>4773.043544232415</v>
      </c>
      <c r="D40" s="22">
        <f>+MEDIAN('Tr.Rec. totali'!L11:L102)</f>
        <v>4437.107340816702</v>
      </c>
    </row>
    <row r="41" spans="1:4" ht="12.75">
      <c r="A41" s="7" t="s">
        <v>41</v>
      </c>
      <c r="B41" s="22">
        <f>+MAX('Tr.Rec. totali'!J11:J102)</f>
        <v>11958.663973680428</v>
      </c>
      <c r="C41" s="22">
        <f>+MAX('Tr.Rec. totali'!K11:K102)</f>
        <v>15479.345549758118</v>
      </c>
      <c r="D41" s="22">
        <f>+MAX('Tr.Rec. totali'!L11:L102)</f>
        <v>8079.078337947505</v>
      </c>
    </row>
    <row r="42" spans="1:4" ht="12.75">
      <c r="A42" s="7" t="s">
        <v>42</v>
      </c>
      <c r="B42" s="22">
        <f>QUARTILE('Tr.Rec. totali'!J11:J102,1)</f>
        <v>2586.191197913948</v>
      </c>
      <c r="C42" s="22">
        <f>QUARTILE('Tr.Rec. totali'!K11:K102,1)</f>
        <v>3616.7132314187015</v>
      </c>
      <c r="D42" s="22">
        <f>QUARTILE('Tr.Rec. totali'!L11:L102,1)</f>
        <v>3180.378018369864</v>
      </c>
    </row>
    <row r="43" spans="1:4" ht="12.75">
      <c r="A43" s="7" t="s">
        <v>43</v>
      </c>
      <c r="B43" s="22">
        <f>QUARTILE('Tr.Rec. totali'!J11:J102,3)</f>
        <v>5526.021044240586</v>
      </c>
      <c r="C43" s="22">
        <f>QUARTILE('Tr.Rec. totali'!K11:K102,3)</f>
        <v>6854.559424550504</v>
      </c>
      <c r="D43" s="22">
        <f>QUARTILE('Tr.Rec. totali'!L11:L102,3)</f>
        <v>5274.221147528107</v>
      </c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cp:lastPrinted>2013-08-21T16:53:06Z</cp:lastPrinted>
  <dcterms:created xsi:type="dcterms:W3CDTF">2013-05-10T13:34:22Z</dcterms:created>
  <dcterms:modified xsi:type="dcterms:W3CDTF">2018-11-01T09:37:50Z</dcterms:modified>
  <cp:category/>
  <cp:version/>
  <cp:contentType/>
  <cp:contentStatus/>
</cp:coreProperties>
</file>